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26839CAA-0E81-4050-ADFC-288F31E7366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1-'!$A$1:$L$656</definedName>
    <definedName name="_xlnm.Print_Area" localSheetId="0">'Смета СН-2012 по гл. 1-5'!$A$1:$K$654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5" i="1" l="1"/>
  <c r="D652" i="8"/>
  <c r="D651" i="8"/>
  <c r="D650" i="8"/>
  <c r="I637" i="8"/>
  <c r="H637" i="8"/>
  <c r="F637" i="8"/>
  <c r="F636" i="8"/>
  <c r="F635" i="8"/>
  <c r="J634" i="8"/>
  <c r="I634" i="8"/>
  <c r="H634" i="8"/>
  <c r="G634" i="8"/>
  <c r="J633" i="8"/>
  <c r="I633" i="8"/>
  <c r="H633" i="8"/>
  <c r="G633" i="8"/>
  <c r="E631" i="8"/>
  <c r="D631" i="8"/>
  <c r="C631" i="8"/>
  <c r="I629" i="8"/>
  <c r="H629" i="8"/>
  <c r="F629" i="8"/>
  <c r="F628" i="8"/>
  <c r="F627" i="8"/>
  <c r="J626" i="8"/>
  <c r="I626" i="8"/>
  <c r="H626" i="8"/>
  <c r="G626" i="8"/>
  <c r="J625" i="8"/>
  <c r="I625" i="8"/>
  <c r="H625" i="8"/>
  <c r="G625" i="8"/>
  <c r="F624" i="8"/>
  <c r="E624" i="8"/>
  <c r="D624" i="8"/>
  <c r="C624" i="8"/>
  <c r="I622" i="8"/>
  <c r="H622" i="8"/>
  <c r="F622" i="8"/>
  <c r="F621" i="8"/>
  <c r="F620" i="8"/>
  <c r="J619" i="8"/>
  <c r="I619" i="8"/>
  <c r="H619" i="8"/>
  <c r="G619" i="8"/>
  <c r="F618" i="8"/>
  <c r="E618" i="8"/>
  <c r="D618" i="8"/>
  <c r="C618" i="8"/>
  <c r="I616" i="8"/>
  <c r="H616" i="8"/>
  <c r="F616" i="8"/>
  <c r="F615" i="8"/>
  <c r="F614" i="8"/>
  <c r="F613" i="8"/>
  <c r="J612" i="8"/>
  <c r="I612" i="8"/>
  <c r="H612" i="8"/>
  <c r="G612" i="8"/>
  <c r="J611" i="8"/>
  <c r="I611" i="8"/>
  <c r="H611" i="8"/>
  <c r="G611" i="8"/>
  <c r="J610" i="8"/>
  <c r="I610" i="8"/>
  <c r="H610" i="8"/>
  <c r="G610" i="8"/>
  <c r="J609" i="8"/>
  <c r="I609" i="8"/>
  <c r="H609" i="8"/>
  <c r="G609" i="8"/>
  <c r="E607" i="8"/>
  <c r="D607" i="8"/>
  <c r="C607" i="8"/>
  <c r="I605" i="8"/>
  <c r="H605" i="8"/>
  <c r="F605" i="8"/>
  <c r="F604" i="8"/>
  <c r="F603" i="8"/>
  <c r="J602" i="8"/>
  <c r="I602" i="8"/>
  <c r="H602" i="8"/>
  <c r="G602" i="8"/>
  <c r="F601" i="8"/>
  <c r="E601" i="8"/>
  <c r="D601" i="8"/>
  <c r="C601" i="8"/>
  <c r="I599" i="8"/>
  <c r="H599" i="8"/>
  <c r="F599" i="8"/>
  <c r="F598" i="8"/>
  <c r="F597" i="8"/>
  <c r="J596" i="8"/>
  <c r="I596" i="8"/>
  <c r="H596" i="8"/>
  <c r="G596" i="8"/>
  <c r="F595" i="8"/>
  <c r="E595" i="8"/>
  <c r="D595" i="8"/>
  <c r="C595" i="8"/>
  <c r="I593" i="8"/>
  <c r="H593" i="8"/>
  <c r="F593" i="8"/>
  <c r="F592" i="8"/>
  <c r="F591" i="8"/>
  <c r="J590" i="8"/>
  <c r="I590" i="8"/>
  <c r="H590" i="8"/>
  <c r="G590" i="8"/>
  <c r="J589" i="8"/>
  <c r="I589" i="8"/>
  <c r="H589" i="8"/>
  <c r="G589" i="8"/>
  <c r="F588" i="8"/>
  <c r="E588" i="8"/>
  <c r="D588" i="8"/>
  <c r="C588" i="8"/>
  <c r="I586" i="8"/>
  <c r="H586" i="8"/>
  <c r="F586" i="8"/>
  <c r="F585" i="8"/>
  <c r="F584" i="8"/>
  <c r="J583" i="8"/>
  <c r="I583" i="8"/>
  <c r="H583" i="8"/>
  <c r="G583" i="8"/>
  <c r="J582" i="8"/>
  <c r="I582" i="8"/>
  <c r="H582" i="8"/>
  <c r="G582" i="8"/>
  <c r="F581" i="8"/>
  <c r="E581" i="8"/>
  <c r="D581" i="8"/>
  <c r="C581" i="8"/>
  <c r="I579" i="8"/>
  <c r="H579" i="8"/>
  <c r="F579" i="8"/>
  <c r="F578" i="8"/>
  <c r="F577" i="8"/>
  <c r="J576" i="8"/>
  <c r="I576" i="8"/>
  <c r="H576" i="8"/>
  <c r="G576" i="8"/>
  <c r="J575" i="8"/>
  <c r="I575" i="8"/>
  <c r="H575" i="8"/>
  <c r="G575" i="8"/>
  <c r="F574" i="8"/>
  <c r="E574" i="8"/>
  <c r="D574" i="8"/>
  <c r="C574" i="8"/>
  <c r="A573" i="8"/>
  <c r="I567" i="8"/>
  <c r="H567" i="8"/>
  <c r="F567" i="8"/>
  <c r="F566" i="8"/>
  <c r="F565" i="8"/>
  <c r="J564" i="8"/>
  <c r="I564" i="8"/>
  <c r="H564" i="8"/>
  <c r="G564" i="8"/>
  <c r="J563" i="8"/>
  <c r="I563" i="8"/>
  <c r="H563" i="8"/>
  <c r="G563" i="8"/>
  <c r="F562" i="8"/>
  <c r="E562" i="8"/>
  <c r="D562" i="8"/>
  <c r="C562" i="8"/>
  <c r="I560" i="8"/>
  <c r="H560" i="8"/>
  <c r="F560" i="8"/>
  <c r="F559" i="8"/>
  <c r="F558" i="8"/>
  <c r="J557" i="8"/>
  <c r="I557" i="8"/>
  <c r="H557" i="8"/>
  <c r="G557" i="8"/>
  <c r="J556" i="8"/>
  <c r="I556" i="8"/>
  <c r="H556" i="8"/>
  <c r="G556" i="8"/>
  <c r="F555" i="8"/>
  <c r="E555" i="8"/>
  <c r="D555" i="8"/>
  <c r="C555" i="8"/>
  <c r="I553" i="8"/>
  <c r="H553" i="8"/>
  <c r="F553" i="8"/>
  <c r="F552" i="8"/>
  <c r="F551" i="8"/>
  <c r="J550" i="8"/>
  <c r="I550" i="8"/>
  <c r="H550" i="8"/>
  <c r="G550" i="8"/>
  <c r="J549" i="8"/>
  <c r="I549" i="8"/>
  <c r="H549" i="8"/>
  <c r="G549" i="8"/>
  <c r="F548" i="8"/>
  <c r="E548" i="8"/>
  <c r="D548" i="8"/>
  <c r="C548" i="8"/>
  <c r="I546" i="8"/>
  <c r="H546" i="8"/>
  <c r="F546" i="8"/>
  <c r="F545" i="8"/>
  <c r="F544" i="8"/>
  <c r="J543" i="8"/>
  <c r="I543" i="8"/>
  <c r="H543" i="8"/>
  <c r="G543" i="8"/>
  <c r="J542" i="8"/>
  <c r="I542" i="8"/>
  <c r="H542" i="8"/>
  <c r="G542" i="8"/>
  <c r="F541" i="8"/>
  <c r="E541" i="8"/>
  <c r="D541" i="8"/>
  <c r="C541" i="8"/>
  <c r="I539" i="8"/>
  <c r="H539" i="8"/>
  <c r="F539" i="8"/>
  <c r="F538" i="8"/>
  <c r="F537" i="8"/>
  <c r="J536" i="8"/>
  <c r="I536" i="8"/>
  <c r="H536" i="8"/>
  <c r="G536" i="8"/>
  <c r="J535" i="8"/>
  <c r="I535" i="8"/>
  <c r="H535" i="8"/>
  <c r="G535" i="8"/>
  <c r="F534" i="8"/>
  <c r="E534" i="8"/>
  <c r="D534" i="8"/>
  <c r="C534" i="8"/>
  <c r="I532" i="8"/>
  <c r="H532" i="8"/>
  <c r="F532" i="8"/>
  <c r="F531" i="8"/>
  <c r="F530" i="8"/>
  <c r="J529" i="8"/>
  <c r="I529" i="8"/>
  <c r="H529" i="8"/>
  <c r="G529" i="8"/>
  <c r="J528" i="8"/>
  <c r="I528" i="8"/>
  <c r="H528" i="8"/>
  <c r="G528" i="8"/>
  <c r="J527" i="8"/>
  <c r="I527" i="8"/>
  <c r="H527" i="8"/>
  <c r="G527" i="8"/>
  <c r="F526" i="8"/>
  <c r="E526" i="8"/>
  <c r="D526" i="8"/>
  <c r="C526" i="8"/>
  <c r="I524" i="8"/>
  <c r="H524" i="8"/>
  <c r="F524" i="8"/>
  <c r="F523" i="8"/>
  <c r="F522" i="8"/>
  <c r="J521" i="8"/>
  <c r="I521" i="8"/>
  <c r="H521" i="8"/>
  <c r="G521" i="8"/>
  <c r="J520" i="8"/>
  <c r="I520" i="8"/>
  <c r="H520" i="8"/>
  <c r="G520" i="8"/>
  <c r="F519" i="8"/>
  <c r="E519" i="8"/>
  <c r="D519" i="8"/>
  <c r="C519" i="8"/>
  <c r="I517" i="8"/>
  <c r="H517" i="8"/>
  <c r="F517" i="8"/>
  <c r="F516" i="8"/>
  <c r="F515" i="8"/>
  <c r="J514" i="8"/>
  <c r="I514" i="8"/>
  <c r="H514" i="8"/>
  <c r="G514" i="8"/>
  <c r="J513" i="8"/>
  <c r="I513" i="8"/>
  <c r="H513" i="8"/>
  <c r="G513" i="8"/>
  <c r="J512" i="8"/>
  <c r="I512" i="8"/>
  <c r="H512" i="8"/>
  <c r="G512" i="8"/>
  <c r="F511" i="8"/>
  <c r="E511" i="8"/>
  <c r="D511" i="8"/>
  <c r="C511" i="8"/>
  <c r="I509" i="8"/>
  <c r="H509" i="8"/>
  <c r="F509" i="8"/>
  <c r="F508" i="8"/>
  <c r="F507" i="8"/>
  <c r="J506" i="8"/>
  <c r="I506" i="8"/>
  <c r="H506" i="8"/>
  <c r="G506" i="8"/>
  <c r="J505" i="8"/>
  <c r="I505" i="8"/>
  <c r="H505" i="8"/>
  <c r="G505" i="8"/>
  <c r="F504" i="8"/>
  <c r="E504" i="8"/>
  <c r="D504" i="8"/>
  <c r="C504" i="8"/>
  <c r="A503" i="8"/>
  <c r="I497" i="8"/>
  <c r="H497" i="8"/>
  <c r="F497" i="8"/>
  <c r="F496" i="8"/>
  <c r="F495" i="8"/>
  <c r="J494" i="8"/>
  <c r="I494" i="8"/>
  <c r="H494" i="8"/>
  <c r="G494" i="8"/>
  <c r="J493" i="8"/>
  <c r="I493" i="8"/>
  <c r="H493" i="8"/>
  <c r="G493" i="8"/>
  <c r="E491" i="8"/>
  <c r="D491" i="8"/>
  <c r="C491" i="8"/>
  <c r="I489" i="8"/>
  <c r="H489" i="8"/>
  <c r="F489" i="8"/>
  <c r="F488" i="8"/>
  <c r="F487" i="8"/>
  <c r="F486" i="8"/>
  <c r="J485" i="8"/>
  <c r="I485" i="8"/>
  <c r="H485" i="8"/>
  <c r="G485" i="8"/>
  <c r="J484" i="8"/>
  <c r="I484" i="8"/>
  <c r="H484" i="8"/>
  <c r="G484" i="8"/>
  <c r="J483" i="8"/>
  <c r="I483" i="8"/>
  <c r="H483" i="8"/>
  <c r="G483" i="8"/>
  <c r="J482" i="8"/>
  <c r="I482" i="8"/>
  <c r="H482" i="8"/>
  <c r="G482" i="8"/>
  <c r="E480" i="8"/>
  <c r="D480" i="8"/>
  <c r="C480" i="8"/>
  <c r="I478" i="8"/>
  <c r="H478" i="8"/>
  <c r="F478" i="8"/>
  <c r="F477" i="8"/>
  <c r="F476" i="8"/>
  <c r="J475" i="8"/>
  <c r="I475" i="8"/>
  <c r="H475" i="8"/>
  <c r="G475" i="8"/>
  <c r="J474" i="8"/>
  <c r="I474" i="8"/>
  <c r="H474" i="8"/>
  <c r="G474" i="8"/>
  <c r="F473" i="8"/>
  <c r="E473" i="8"/>
  <c r="D473" i="8"/>
  <c r="C473" i="8"/>
  <c r="I471" i="8"/>
  <c r="H471" i="8"/>
  <c r="F471" i="8"/>
  <c r="F470" i="8"/>
  <c r="F469" i="8"/>
  <c r="F468" i="8"/>
  <c r="J467" i="8"/>
  <c r="I467" i="8"/>
  <c r="H467" i="8"/>
  <c r="G467" i="8"/>
  <c r="J466" i="8"/>
  <c r="I466" i="8"/>
  <c r="H466" i="8"/>
  <c r="G466" i="8"/>
  <c r="J465" i="8"/>
  <c r="I465" i="8"/>
  <c r="H465" i="8"/>
  <c r="G465" i="8"/>
  <c r="J464" i="8"/>
  <c r="I464" i="8"/>
  <c r="H464" i="8"/>
  <c r="G464" i="8"/>
  <c r="F463" i="8"/>
  <c r="E463" i="8"/>
  <c r="D463" i="8"/>
  <c r="C463" i="8"/>
  <c r="I461" i="8"/>
  <c r="H461" i="8"/>
  <c r="F461" i="8"/>
  <c r="F460" i="8"/>
  <c r="F459" i="8"/>
  <c r="J458" i="8"/>
  <c r="I458" i="8"/>
  <c r="H458" i="8"/>
  <c r="G458" i="8"/>
  <c r="J457" i="8"/>
  <c r="I457" i="8"/>
  <c r="H457" i="8"/>
  <c r="G457" i="8"/>
  <c r="F456" i="8"/>
  <c r="E456" i="8"/>
  <c r="D456" i="8"/>
  <c r="C456" i="8"/>
  <c r="A455" i="8"/>
  <c r="A453" i="8"/>
  <c r="J450" i="8"/>
  <c r="A448" i="8"/>
  <c r="I439" i="8"/>
  <c r="H439" i="8"/>
  <c r="F439" i="8"/>
  <c r="F438" i="8"/>
  <c r="F437" i="8"/>
  <c r="F436" i="8"/>
  <c r="J435" i="8"/>
  <c r="I435" i="8"/>
  <c r="H435" i="8"/>
  <c r="G435" i="8"/>
  <c r="J434" i="8"/>
  <c r="I434" i="8"/>
  <c r="H434" i="8"/>
  <c r="G434" i="8"/>
  <c r="J433" i="8"/>
  <c r="I433" i="8"/>
  <c r="H433" i="8"/>
  <c r="G433" i="8"/>
  <c r="J432" i="8"/>
  <c r="I432" i="8"/>
  <c r="H432" i="8"/>
  <c r="G432" i="8"/>
  <c r="F431" i="8"/>
  <c r="E431" i="8"/>
  <c r="D431" i="8"/>
  <c r="C431" i="8"/>
  <c r="I429" i="8"/>
  <c r="H429" i="8"/>
  <c r="F429" i="8"/>
  <c r="F428" i="8"/>
  <c r="F427" i="8"/>
  <c r="F426" i="8"/>
  <c r="J425" i="8"/>
  <c r="I425" i="8"/>
  <c r="H425" i="8"/>
  <c r="G425" i="8"/>
  <c r="J424" i="8"/>
  <c r="I424" i="8"/>
  <c r="H424" i="8"/>
  <c r="G424" i="8"/>
  <c r="J423" i="8"/>
  <c r="I423" i="8"/>
  <c r="H423" i="8"/>
  <c r="G423" i="8"/>
  <c r="J422" i="8"/>
  <c r="I422" i="8"/>
  <c r="H422" i="8"/>
  <c r="G422" i="8"/>
  <c r="F421" i="8"/>
  <c r="E421" i="8"/>
  <c r="D421" i="8"/>
  <c r="C421" i="8"/>
  <c r="I419" i="8"/>
  <c r="H419" i="8"/>
  <c r="F419" i="8"/>
  <c r="F418" i="8"/>
  <c r="F417" i="8"/>
  <c r="F416" i="8"/>
  <c r="J415" i="8"/>
  <c r="I415" i="8"/>
  <c r="H415" i="8"/>
  <c r="G415" i="8"/>
  <c r="J414" i="8"/>
  <c r="I414" i="8"/>
  <c r="H414" i="8"/>
  <c r="G414" i="8"/>
  <c r="J413" i="8"/>
  <c r="I413" i="8"/>
  <c r="H413" i="8"/>
  <c r="G413" i="8"/>
  <c r="J412" i="8"/>
  <c r="I412" i="8"/>
  <c r="H412" i="8"/>
  <c r="G412" i="8"/>
  <c r="F411" i="8"/>
  <c r="E411" i="8"/>
  <c r="D411" i="8"/>
  <c r="C411" i="8"/>
  <c r="I409" i="8"/>
  <c r="H409" i="8"/>
  <c r="F409" i="8"/>
  <c r="F408" i="8"/>
  <c r="F407" i="8"/>
  <c r="F406" i="8"/>
  <c r="J405" i="8"/>
  <c r="I405" i="8"/>
  <c r="H405" i="8"/>
  <c r="G405" i="8"/>
  <c r="J404" i="8"/>
  <c r="I404" i="8"/>
  <c r="H404" i="8"/>
  <c r="G404" i="8"/>
  <c r="J403" i="8"/>
  <c r="I403" i="8"/>
  <c r="H403" i="8"/>
  <c r="G403" i="8"/>
  <c r="J402" i="8"/>
  <c r="I402" i="8"/>
  <c r="H402" i="8"/>
  <c r="G402" i="8"/>
  <c r="F401" i="8"/>
  <c r="E401" i="8"/>
  <c r="D401" i="8"/>
  <c r="C401" i="8"/>
  <c r="A400" i="8"/>
  <c r="J397" i="8"/>
  <c r="A395" i="8"/>
  <c r="I389" i="8"/>
  <c r="H389" i="8"/>
  <c r="F389" i="8"/>
  <c r="F388" i="8"/>
  <c r="F387" i="8"/>
  <c r="F386" i="8"/>
  <c r="J385" i="8"/>
  <c r="I385" i="8"/>
  <c r="H385" i="8"/>
  <c r="G385" i="8"/>
  <c r="J384" i="8"/>
  <c r="I384" i="8"/>
  <c r="H384" i="8"/>
  <c r="G384" i="8"/>
  <c r="J383" i="8"/>
  <c r="I383" i="8"/>
  <c r="H383" i="8"/>
  <c r="G383" i="8"/>
  <c r="J382" i="8"/>
  <c r="I382" i="8"/>
  <c r="H382" i="8"/>
  <c r="G382" i="8"/>
  <c r="F381" i="8"/>
  <c r="E381" i="8"/>
  <c r="D381" i="8"/>
  <c r="C381" i="8"/>
  <c r="I379" i="8"/>
  <c r="H379" i="8"/>
  <c r="F379" i="8"/>
  <c r="F378" i="8"/>
  <c r="F377" i="8"/>
  <c r="F376" i="8"/>
  <c r="J375" i="8"/>
  <c r="I375" i="8"/>
  <c r="H375" i="8"/>
  <c r="G375" i="8"/>
  <c r="J374" i="8"/>
  <c r="I374" i="8"/>
  <c r="H374" i="8"/>
  <c r="G374" i="8"/>
  <c r="J373" i="8"/>
  <c r="I373" i="8"/>
  <c r="H373" i="8"/>
  <c r="G373" i="8"/>
  <c r="J372" i="8"/>
  <c r="I372" i="8"/>
  <c r="H372" i="8"/>
  <c r="G372" i="8"/>
  <c r="F371" i="8"/>
  <c r="E371" i="8"/>
  <c r="D371" i="8"/>
  <c r="C371" i="8"/>
  <c r="I369" i="8"/>
  <c r="H369" i="8"/>
  <c r="F369" i="8"/>
  <c r="F368" i="8"/>
  <c r="F367" i="8"/>
  <c r="F366" i="8"/>
  <c r="J365" i="8"/>
  <c r="I365" i="8"/>
  <c r="H365" i="8"/>
  <c r="G365" i="8"/>
  <c r="J364" i="8"/>
  <c r="I364" i="8"/>
  <c r="H364" i="8"/>
  <c r="G364" i="8"/>
  <c r="J363" i="8"/>
  <c r="I363" i="8"/>
  <c r="H363" i="8"/>
  <c r="G363" i="8"/>
  <c r="J362" i="8"/>
  <c r="I362" i="8"/>
  <c r="H362" i="8"/>
  <c r="G362" i="8"/>
  <c r="F361" i="8"/>
  <c r="E361" i="8"/>
  <c r="D361" i="8"/>
  <c r="C361" i="8"/>
  <c r="I359" i="8"/>
  <c r="H359" i="8"/>
  <c r="F359" i="8"/>
  <c r="F358" i="8"/>
  <c r="F357" i="8"/>
  <c r="J356" i="8"/>
  <c r="I356" i="8"/>
  <c r="H356" i="8"/>
  <c r="G356" i="8"/>
  <c r="J355" i="8"/>
  <c r="I355" i="8"/>
  <c r="H355" i="8"/>
  <c r="G355" i="8"/>
  <c r="F354" i="8"/>
  <c r="E354" i="8"/>
  <c r="D354" i="8"/>
  <c r="C354" i="8"/>
  <c r="A353" i="8"/>
  <c r="A351" i="8"/>
  <c r="I342" i="8"/>
  <c r="H342" i="8"/>
  <c r="F342" i="8"/>
  <c r="F341" i="8"/>
  <c r="F340" i="8"/>
  <c r="J339" i="8"/>
  <c r="I339" i="8"/>
  <c r="H339" i="8"/>
  <c r="G339" i="8"/>
  <c r="F338" i="8"/>
  <c r="E338" i="8"/>
  <c r="D338" i="8"/>
  <c r="C338" i="8"/>
  <c r="I336" i="8"/>
  <c r="H336" i="8"/>
  <c r="F336" i="8"/>
  <c r="F335" i="8"/>
  <c r="F334" i="8"/>
  <c r="J333" i="8"/>
  <c r="I333" i="8"/>
  <c r="H333" i="8"/>
  <c r="G333" i="8"/>
  <c r="J332" i="8"/>
  <c r="I332" i="8"/>
  <c r="H332" i="8"/>
  <c r="G332" i="8"/>
  <c r="F331" i="8"/>
  <c r="E331" i="8"/>
  <c r="D331" i="8"/>
  <c r="C331" i="8"/>
  <c r="I329" i="8"/>
  <c r="H329" i="8"/>
  <c r="F329" i="8"/>
  <c r="F328" i="8"/>
  <c r="F327" i="8"/>
  <c r="J326" i="8"/>
  <c r="I326" i="8"/>
  <c r="H326" i="8"/>
  <c r="G326" i="8"/>
  <c r="J325" i="8"/>
  <c r="I325" i="8"/>
  <c r="H325" i="8"/>
  <c r="G325" i="8"/>
  <c r="F324" i="8"/>
  <c r="E324" i="8"/>
  <c r="D324" i="8"/>
  <c r="C324" i="8"/>
  <c r="I322" i="8"/>
  <c r="H322" i="8"/>
  <c r="F322" i="8"/>
  <c r="F321" i="8"/>
  <c r="F320" i="8"/>
  <c r="J319" i="8"/>
  <c r="I319" i="8"/>
  <c r="H319" i="8"/>
  <c r="G319" i="8"/>
  <c r="J318" i="8"/>
  <c r="I318" i="8"/>
  <c r="H318" i="8"/>
  <c r="G318" i="8"/>
  <c r="F317" i="8"/>
  <c r="E317" i="8"/>
  <c r="D317" i="8"/>
  <c r="C317" i="8"/>
  <c r="I315" i="8"/>
  <c r="H315" i="8"/>
  <c r="F315" i="8"/>
  <c r="F314" i="8"/>
  <c r="F313" i="8"/>
  <c r="J312" i="8"/>
  <c r="I312" i="8"/>
  <c r="H312" i="8"/>
  <c r="G312" i="8"/>
  <c r="J311" i="8"/>
  <c r="I311" i="8"/>
  <c r="H311" i="8"/>
  <c r="G311" i="8"/>
  <c r="F310" i="8"/>
  <c r="E310" i="8"/>
  <c r="D310" i="8"/>
  <c r="C310" i="8"/>
  <c r="A309" i="8"/>
  <c r="I303" i="8"/>
  <c r="H303" i="8"/>
  <c r="F303" i="8"/>
  <c r="F302" i="8"/>
  <c r="F301" i="8"/>
  <c r="J300" i="8"/>
  <c r="I300" i="8"/>
  <c r="H300" i="8"/>
  <c r="G300" i="8"/>
  <c r="E299" i="8"/>
  <c r="D299" i="8"/>
  <c r="C299" i="8"/>
  <c r="I297" i="8"/>
  <c r="H297" i="8"/>
  <c r="F297" i="8"/>
  <c r="F296" i="8"/>
  <c r="F295" i="8"/>
  <c r="J294" i="8"/>
  <c r="I294" i="8"/>
  <c r="H294" i="8"/>
  <c r="G294" i="8"/>
  <c r="E292" i="8"/>
  <c r="D292" i="8"/>
  <c r="C292" i="8"/>
  <c r="I290" i="8"/>
  <c r="H290" i="8"/>
  <c r="F290" i="8"/>
  <c r="F289" i="8"/>
  <c r="F288" i="8"/>
  <c r="J287" i="8"/>
  <c r="I287" i="8"/>
  <c r="H287" i="8"/>
  <c r="G287" i="8"/>
  <c r="J286" i="8"/>
  <c r="I286" i="8"/>
  <c r="H286" i="8"/>
  <c r="G286" i="8"/>
  <c r="E284" i="8"/>
  <c r="D284" i="8"/>
  <c r="C284" i="8"/>
  <c r="I282" i="8"/>
  <c r="H282" i="8"/>
  <c r="F282" i="8"/>
  <c r="F281" i="8"/>
  <c r="F280" i="8"/>
  <c r="J279" i="8"/>
  <c r="I279" i="8"/>
  <c r="H279" i="8"/>
  <c r="G279" i="8"/>
  <c r="J278" i="8"/>
  <c r="I278" i="8"/>
  <c r="H278" i="8"/>
  <c r="G278" i="8"/>
  <c r="E277" i="8"/>
  <c r="D277" i="8"/>
  <c r="C277" i="8"/>
  <c r="I275" i="8"/>
  <c r="H275" i="8"/>
  <c r="F275" i="8"/>
  <c r="F274" i="8"/>
  <c r="F273" i="8"/>
  <c r="J272" i="8"/>
  <c r="I272" i="8"/>
  <c r="H272" i="8"/>
  <c r="G272" i="8"/>
  <c r="J271" i="8"/>
  <c r="I271" i="8"/>
  <c r="H271" i="8"/>
  <c r="G271" i="8"/>
  <c r="E270" i="8"/>
  <c r="D270" i="8"/>
  <c r="C270" i="8"/>
  <c r="I268" i="8"/>
  <c r="H268" i="8"/>
  <c r="F268" i="8"/>
  <c r="F267" i="8"/>
  <c r="F266" i="8"/>
  <c r="J265" i="8"/>
  <c r="I265" i="8"/>
  <c r="H265" i="8"/>
  <c r="G265" i="8"/>
  <c r="E264" i="8"/>
  <c r="D264" i="8"/>
  <c r="C264" i="8"/>
  <c r="I262" i="8"/>
  <c r="H262" i="8"/>
  <c r="F262" i="8"/>
  <c r="F261" i="8"/>
  <c r="F260" i="8"/>
  <c r="J259" i="8"/>
  <c r="I259" i="8"/>
  <c r="H259" i="8"/>
  <c r="G259" i="8"/>
  <c r="J258" i="8"/>
  <c r="I258" i="8"/>
  <c r="H258" i="8"/>
  <c r="G258" i="8"/>
  <c r="E257" i="8"/>
  <c r="D257" i="8"/>
  <c r="C257" i="8"/>
  <c r="C256" i="8"/>
  <c r="A254" i="8"/>
  <c r="I248" i="8"/>
  <c r="H248" i="8"/>
  <c r="F248" i="8"/>
  <c r="F247" i="8"/>
  <c r="F246" i="8"/>
  <c r="J245" i="8"/>
  <c r="I245" i="8"/>
  <c r="G245" i="8"/>
  <c r="E245" i="8"/>
  <c r="D245" i="8"/>
  <c r="C245" i="8"/>
  <c r="J244" i="8"/>
  <c r="I244" i="8"/>
  <c r="H244" i="8"/>
  <c r="G244" i="8"/>
  <c r="J243" i="8"/>
  <c r="I243" i="8"/>
  <c r="H243" i="8"/>
  <c r="G243" i="8"/>
  <c r="E241" i="8"/>
  <c r="D241" i="8"/>
  <c r="C241" i="8"/>
  <c r="I239" i="8"/>
  <c r="H239" i="8"/>
  <c r="F239" i="8"/>
  <c r="F238" i="8"/>
  <c r="F237" i="8"/>
  <c r="J236" i="8"/>
  <c r="I236" i="8"/>
  <c r="H236" i="8"/>
  <c r="G236" i="8"/>
  <c r="E234" i="8"/>
  <c r="D234" i="8"/>
  <c r="C234" i="8"/>
  <c r="I232" i="8"/>
  <c r="H232" i="8"/>
  <c r="F232" i="8"/>
  <c r="F231" i="8"/>
  <c r="F230" i="8"/>
  <c r="F229" i="8"/>
  <c r="J228" i="8"/>
  <c r="I228" i="8"/>
  <c r="H228" i="8"/>
  <c r="G228" i="8"/>
  <c r="J227" i="8"/>
  <c r="I227" i="8"/>
  <c r="H227" i="8"/>
  <c r="G227" i="8"/>
  <c r="J226" i="8"/>
  <c r="I226" i="8"/>
  <c r="H226" i="8"/>
  <c r="G226" i="8"/>
  <c r="E225" i="8"/>
  <c r="D225" i="8"/>
  <c r="C225" i="8"/>
  <c r="I223" i="8"/>
  <c r="H223" i="8"/>
  <c r="F223" i="8"/>
  <c r="F222" i="8"/>
  <c r="F221" i="8"/>
  <c r="F220" i="8"/>
  <c r="J219" i="8"/>
  <c r="I219" i="8"/>
  <c r="H219" i="8"/>
  <c r="G219" i="8"/>
  <c r="J218" i="8"/>
  <c r="I218" i="8"/>
  <c r="H218" i="8"/>
  <c r="G218" i="8"/>
  <c r="J217" i="8"/>
  <c r="I217" i="8"/>
  <c r="H217" i="8"/>
  <c r="G217" i="8"/>
  <c r="E216" i="8"/>
  <c r="D216" i="8"/>
  <c r="C216" i="8"/>
  <c r="I214" i="8"/>
  <c r="H214" i="8"/>
  <c r="F214" i="8"/>
  <c r="F213" i="8"/>
  <c r="F212" i="8"/>
  <c r="F211" i="8"/>
  <c r="J210" i="8"/>
  <c r="I210" i="8"/>
  <c r="H210" i="8"/>
  <c r="G210" i="8"/>
  <c r="J209" i="8"/>
  <c r="I209" i="8"/>
  <c r="H209" i="8"/>
  <c r="G209" i="8"/>
  <c r="J208" i="8"/>
  <c r="I208" i="8"/>
  <c r="H208" i="8"/>
  <c r="G208" i="8"/>
  <c r="J207" i="8"/>
  <c r="I207" i="8"/>
  <c r="H207" i="8"/>
  <c r="G207" i="8"/>
  <c r="E205" i="8"/>
  <c r="D205" i="8"/>
  <c r="C205" i="8"/>
  <c r="I203" i="8"/>
  <c r="H203" i="8"/>
  <c r="F203" i="8"/>
  <c r="F202" i="8"/>
  <c r="F201" i="8"/>
  <c r="F200" i="8"/>
  <c r="J199" i="8"/>
  <c r="I199" i="8"/>
  <c r="H199" i="8"/>
  <c r="G199" i="8"/>
  <c r="J198" i="8"/>
  <c r="I198" i="8"/>
  <c r="H198" i="8"/>
  <c r="G198" i="8"/>
  <c r="J197" i="8"/>
  <c r="I197" i="8"/>
  <c r="H197" i="8"/>
  <c r="G197" i="8"/>
  <c r="J196" i="8"/>
  <c r="I196" i="8"/>
  <c r="H196" i="8"/>
  <c r="G196" i="8"/>
  <c r="E194" i="8"/>
  <c r="D194" i="8"/>
  <c r="C194" i="8"/>
  <c r="I192" i="8"/>
  <c r="H192" i="8"/>
  <c r="F192" i="8"/>
  <c r="F191" i="8"/>
  <c r="F190" i="8"/>
  <c r="F189" i="8"/>
  <c r="J188" i="8"/>
  <c r="I188" i="8"/>
  <c r="H188" i="8"/>
  <c r="G188" i="8"/>
  <c r="J187" i="8"/>
  <c r="I187" i="8"/>
  <c r="H187" i="8"/>
  <c r="G187" i="8"/>
  <c r="J186" i="8"/>
  <c r="I186" i="8"/>
  <c r="H186" i="8"/>
  <c r="G186" i="8"/>
  <c r="J185" i="8"/>
  <c r="I185" i="8"/>
  <c r="H185" i="8"/>
  <c r="G185" i="8"/>
  <c r="F184" i="8"/>
  <c r="E184" i="8"/>
  <c r="D184" i="8"/>
  <c r="C184" i="8"/>
  <c r="I182" i="8"/>
  <c r="H182" i="8"/>
  <c r="F182" i="8"/>
  <c r="F181" i="8"/>
  <c r="F180" i="8"/>
  <c r="J179" i="8"/>
  <c r="I179" i="8"/>
  <c r="H179" i="8"/>
  <c r="G179" i="8"/>
  <c r="J178" i="8"/>
  <c r="I178" i="8"/>
  <c r="H178" i="8"/>
  <c r="G178" i="8"/>
  <c r="J177" i="8"/>
  <c r="I177" i="8"/>
  <c r="H177" i="8"/>
  <c r="G177" i="8"/>
  <c r="F176" i="8"/>
  <c r="E176" i="8"/>
  <c r="D176" i="8"/>
  <c r="C176" i="8"/>
  <c r="I174" i="8"/>
  <c r="H174" i="8"/>
  <c r="F174" i="8"/>
  <c r="F173" i="8"/>
  <c r="F172" i="8"/>
  <c r="J171" i="8"/>
  <c r="I171" i="8"/>
  <c r="H171" i="8"/>
  <c r="G171" i="8"/>
  <c r="J170" i="8"/>
  <c r="I170" i="8"/>
  <c r="H170" i="8"/>
  <c r="G170" i="8"/>
  <c r="F169" i="8"/>
  <c r="E169" i="8"/>
  <c r="D169" i="8"/>
  <c r="C169" i="8"/>
  <c r="I167" i="8"/>
  <c r="H167" i="8"/>
  <c r="F167" i="8"/>
  <c r="F166" i="8"/>
  <c r="F165" i="8"/>
  <c r="F164" i="8"/>
  <c r="J163" i="8"/>
  <c r="I163" i="8"/>
  <c r="H163" i="8"/>
  <c r="G163" i="8"/>
  <c r="J162" i="8"/>
  <c r="I162" i="8"/>
  <c r="H162" i="8"/>
  <c r="G162" i="8"/>
  <c r="J161" i="8"/>
  <c r="I161" i="8"/>
  <c r="H161" i="8"/>
  <c r="G161" i="8"/>
  <c r="J160" i="8"/>
  <c r="I160" i="8"/>
  <c r="H160" i="8"/>
  <c r="G160" i="8"/>
  <c r="E158" i="8"/>
  <c r="D158" i="8"/>
  <c r="C158" i="8"/>
  <c r="I156" i="8"/>
  <c r="H156" i="8"/>
  <c r="F156" i="8"/>
  <c r="F155" i="8"/>
  <c r="F154" i="8"/>
  <c r="F153" i="8"/>
  <c r="J152" i="8"/>
  <c r="I152" i="8"/>
  <c r="H152" i="8"/>
  <c r="G152" i="8"/>
  <c r="J151" i="8"/>
  <c r="I151" i="8"/>
  <c r="H151" i="8"/>
  <c r="G151" i="8"/>
  <c r="J150" i="8"/>
  <c r="I150" i="8"/>
  <c r="H150" i="8"/>
  <c r="G150" i="8"/>
  <c r="J149" i="8"/>
  <c r="I149" i="8"/>
  <c r="H149" i="8"/>
  <c r="G149" i="8"/>
  <c r="E147" i="8"/>
  <c r="D147" i="8"/>
  <c r="C147" i="8"/>
  <c r="A146" i="8"/>
  <c r="A144" i="8"/>
  <c r="I135" i="8"/>
  <c r="H135" i="8"/>
  <c r="F135" i="8"/>
  <c r="F134" i="8"/>
  <c r="F133" i="8"/>
  <c r="J132" i="8"/>
  <c r="I132" i="8"/>
  <c r="H132" i="8"/>
  <c r="G132" i="8"/>
  <c r="J131" i="8"/>
  <c r="I131" i="8"/>
  <c r="H131" i="8"/>
  <c r="G131" i="8"/>
  <c r="E129" i="8"/>
  <c r="D129" i="8"/>
  <c r="C129" i="8"/>
  <c r="I127" i="8"/>
  <c r="H127" i="8"/>
  <c r="F127" i="8"/>
  <c r="F126" i="8"/>
  <c r="F125" i="8"/>
  <c r="J124" i="8"/>
  <c r="I124" i="8"/>
  <c r="H124" i="8"/>
  <c r="G124" i="8"/>
  <c r="J123" i="8"/>
  <c r="I123" i="8"/>
  <c r="H123" i="8"/>
  <c r="G123" i="8"/>
  <c r="E121" i="8"/>
  <c r="D121" i="8"/>
  <c r="C121" i="8"/>
  <c r="I119" i="8"/>
  <c r="H119" i="8"/>
  <c r="F119" i="8"/>
  <c r="F118" i="8"/>
  <c r="F117" i="8"/>
  <c r="F116" i="8"/>
  <c r="J115" i="8"/>
  <c r="I115" i="8"/>
  <c r="H115" i="8"/>
  <c r="G115" i="8"/>
  <c r="J114" i="8"/>
  <c r="I114" i="8"/>
  <c r="H114" i="8"/>
  <c r="G114" i="8"/>
  <c r="J113" i="8"/>
  <c r="I113" i="8"/>
  <c r="H113" i="8"/>
  <c r="G113" i="8"/>
  <c r="J112" i="8"/>
  <c r="I112" i="8"/>
  <c r="H112" i="8"/>
  <c r="G112" i="8"/>
  <c r="E110" i="8"/>
  <c r="D110" i="8"/>
  <c r="C110" i="8"/>
  <c r="I108" i="8"/>
  <c r="H108" i="8"/>
  <c r="F108" i="8"/>
  <c r="F107" i="8"/>
  <c r="F106" i="8"/>
  <c r="F105" i="8"/>
  <c r="J104" i="8"/>
  <c r="I104" i="8"/>
  <c r="H104" i="8"/>
  <c r="G104" i="8"/>
  <c r="J103" i="8"/>
  <c r="I103" i="8"/>
  <c r="H103" i="8"/>
  <c r="G103" i="8"/>
  <c r="J102" i="8"/>
  <c r="I102" i="8"/>
  <c r="H102" i="8"/>
  <c r="G102" i="8"/>
  <c r="J101" i="8"/>
  <c r="I101" i="8"/>
  <c r="H101" i="8"/>
  <c r="G101" i="8"/>
  <c r="E99" i="8"/>
  <c r="D99" i="8"/>
  <c r="C99" i="8"/>
  <c r="I97" i="8"/>
  <c r="H97" i="8"/>
  <c r="F97" i="8"/>
  <c r="F96" i="8"/>
  <c r="F95" i="8"/>
  <c r="F94" i="8"/>
  <c r="J93" i="8"/>
  <c r="I93" i="8"/>
  <c r="H93" i="8"/>
  <c r="G93" i="8"/>
  <c r="J92" i="8"/>
  <c r="I92" i="8"/>
  <c r="H92" i="8"/>
  <c r="G92" i="8"/>
  <c r="J91" i="8"/>
  <c r="I91" i="8"/>
  <c r="H91" i="8"/>
  <c r="G91" i="8"/>
  <c r="J90" i="8"/>
  <c r="I90" i="8"/>
  <c r="H90" i="8"/>
  <c r="G90" i="8"/>
  <c r="E88" i="8"/>
  <c r="D88" i="8"/>
  <c r="C88" i="8"/>
  <c r="A87" i="8"/>
  <c r="I81" i="8"/>
  <c r="H81" i="8"/>
  <c r="F81" i="8"/>
  <c r="F80" i="8"/>
  <c r="F79" i="8"/>
  <c r="J78" i="8"/>
  <c r="I78" i="8"/>
  <c r="H78" i="8"/>
  <c r="G78" i="8"/>
  <c r="J77" i="8"/>
  <c r="I77" i="8"/>
  <c r="H77" i="8"/>
  <c r="G77" i="8"/>
  <c r="E75" i="8"/>
  <c r="D75" i="8"/>
  <c r="C75" i="8"/>
  <c r="I73" i="8"/>
  <c r="H73" i="8"/>
  <c r="F73" i="8"/>
  <c r="F72" i="8"/>
  <c r="F71" i="8"/>
  <c r="F70" i="8"/>
  <c r="J69" i="8"/>
  <c r="I69" i="8"/>
  <c r="H69" i="8"/>
  <c r="G69" i="8"/>
  <c r="J68" i="8"/>
  <c r="I68" i="8"/>
  <c r="H68" i="8"/>
  <c r="G68" i="8"/>
  <c r="J67" i="8"/>
  <c r="I67" i="8"/>
  <c r="H67" i="8"/>
  <c r="G67" i="8"/>
  <c r="J66" i="8"/>
  <c r="I66" i="8"/>
  <c r="H66" i="8"/>
  <c r="G66" i="8"/>
  <c r="E64" i="8"/>
  <c r="D64" i="8"/>
  <c r="C64" i="8"/>
  <c r="I62" i="8"/>
  <c r="H62" i="8"/>
  <c r="F62" i="8"/>
  <c r="F61" i="8"/>
  <c r="F60" i="8"/>
  <c r="J59" i="8"/>
  <c r="I59" i="8"/>
  <c r="H59" i="8"/>
  <c r="G59" i="8"/>
  <c r="J58" i="8"/>
  <c r="I58" i="8"/>
  <c r="H58" i="8"/>
  <c r="G58" i="8"/>
  <c r="F57" i="8"/>
  <c r="E57" i="8"/>
  <c r="D57" i="8"/>
  <c r="C57" i="8"/>
  <c r="I55" i="8"/>
  <c r="H55" i="8"/>
  <c r="F55" i="8"/>
  <c r="F54" i="8"/>
  <c r="F53" i="8"/>
  <c r="J52" i="8"/>
  <c r="I52" i="8"/>
  <c r="H52" i="8"/>
  <c r="G52" i="8"/>
  <c r="J51" i="8"/>
  <c r="I51" i="8"/>
  <c r="H51" i="8"/>
  <c r="G51" i="8"/>
  <c r="F50" i="8"/>
  <c r="E50" i="8"/>
  <c r="D50" i="8"/>
  <c r="C50" i="8"/>
  <c r="I48" i="8"/>
  <c r="H48" i="8"/>
  <c r="F48" i="8"/>
  <c r="F47" i="8"/>
  <c r="F46" i="8"/>
  <c r="J45" i="8"/>
  <c r="I45" i="8"/>
  <c r="H45" i="8"/>
  <c r="G45" i="8"/>
  <c r="J44" i="8"/>
  <c r="I44" i="8"/>
  <c r="H44" i="8"/>
  <c r="G44" i="8"/>
  <c r="F43" i="8"/>
  <c r="E43" i="8"/>
  <c r="D43" i="8"/>
  <c r="C43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652" i="7"/>
  <c r="H649" i="7"/>
  <c r="C652" i="7"/>
  <c r="C649" i="7"/>
  <c r="C646" i="7"/>
  <c r="C645" i="7"/>
  <c r="C644" i="7"/>
  <c r="H631" i="7"/>
  <c r="G631" i="7"/>
  <c r="E631" i="7"/>
  <c r="E630" i="7"/>
  <c r="E629" i="7"/>
  <c r="I628" i="7"/>
  <c r="H628" i="7"/>
  <c r="G628" i="7"/>
  <c r="F628" i="7"/>
  <c r="I627" i="7"/>
  <c r="H627" i="7"/>
  <c r="G627" i="7"/>
  <c r="F627" i="7"/>
  <c r="D625" i="7"/>
  <c r="C625" i="7"/>
  <c r="B625" i="7"/>
  <c r="H623" i="7"/>
  <c r="G623" i="7"/>
  <c r="E623" i="7"/>
  <c r="E622" i="7"/>
  <c r="E621" i="7"/>
  <c r="I620" i="7"/>
  <c r="H620" i="7"/>
  <c r="G620" i="7"/>
  <c r="F620" i="7"/>
  <c r="I619" i="7"/>
  <c r="H619" i="7"/>
  <c r="G619" i="7"/>
  <c r="F619" i="7"/>
  <c r="E618" i="7"/>
  <c r="D618" i="7"/>
  <c r="C618" i="7"/>
  <c r="B618" i="7"/>
  <c r="H616" i="7"/>
  <c r="G616" i="7"/>
  <c r="E616" i="7"/>
  <c r="E615" i="7"/>
  <c r="E614" i="7"/>
  <c r="I613" i="7"/>
  <c r="H613" i="7"/>
  <c r="G613" i="7"/>
  <c r="F613" i="7"/>
  <c r="E612" i="7"/>
  <c r="D612" i="7"/>
  <c r="C612" i="7"/>
  <c r="B612" i="7"/>
  <c r="H610" i="7"/>
  <c r="G610" i="7"/>
  <c r="E610" i="7"/>
  <c r="E609" i="7"/>
  <c r="E608" i="7"/>
  <c r="E607" i="7"/>
  <c r="I606" i="7"/>
  <c r="H606" i="7"/>
  <c r="G606" i="7"/>
  <c r="F606" i="7"/>
  <c r="I605" i="7"/>
  <c r="H605" i="7"/>
  <c r="G605" i="7"/>
  <c r="F605" i="7"/>
  <c r="I604" i="7"/>
  <c r="H604" i="7"/>
  <c r="G604" i="7"/>
  <c r="F604" i="7"/>
  <c r="I603" i="7"/>
  <c r="H603" i="7"/>
  <c r="G603" i="7"/>
  <c r="F603" i="7"/>
  <c r="D601" i="7"/>
  <c r="C601" i="7"/>
  <c r="B601" i="7"/>
  <c r="H599" i="7"/>
  <c r="G599" i="7"/>
  <c r="E599" i="7"/>
  <c r="E598" i="7"/>
  <c r="E597" i="7"/>
  <c r="I596" i="7"/>
  <c r="H596" i="7"/>
  <c r="G596" i="7"/>
  <c r="F596" i="7"/>
  <c r="E595" i="7"/>
  <c r="D595" i="7"/>
  <c r="C595" i="7"/>
  <c r="B595" i="7"/>
  <c r="H593" i="7"/>
  <c r="G593" i="7"/>
  <c r="E593" i="7"/>
  <c r="E592" i="7"/>
  <c r="E591" i="7"/>
  <c r="I590" i="7"/>
  <c r="H590" i="7"/>
  <c r="G590" i="7"/>
  <c r="F590" i="7"/>
  <c r="E589" i="7"/>
  <c r="D589" i="7"/>
  <c r="C589" i="7"/>
  <c r="B589" i="7"/>
  <c r="H587" i="7"/>
  <c r="G587" i="7"/>
  <c r="E587" i="7"/>
  <c r="E586" i="7"/>
  <c r="E585" i="7"/>
  <c r="I584" i="7"/>
  <c r="H584" i="7"/>
  <c r="G584" i="7"/>
  <c r="F584" i="7"/>
  <c r="I583" i="7"/>
  <c r="H583" i="7"/>
  <c r="G583" i="7"/>
  <c r="F583" i="7"/>
  <c r="E582" i="7"/>
  <c r="D582" i="7"/>
  <c r="C582" i="7"/>
  <c r="B582" i="7"/>
  <c r="H580" i="7"/>
  <c r="G580" i="7"/>
  <c r="E580" i="7"/>
  <c r="E579" i="7"/>
  <c r="E578" i="7"/>
  <c r="I577" i="7"/>
  <c r="H577" i="7"/>
  <c r="G577" i="7"/>
  <c r="F577" i="7"/>
  <c r="I576" i="7"/>
  <c r="H576" i="7"/>
  <c r="G576" i="7"/>
  <c r="F576" i="7"/>
  <c r="E575" i="7"/>
  <c r="D575" i="7"/>
  <c r="C575" i="7"/>
  <c r="B575" i="7"/>
  <c r="H573" i="7"/>
  <c r="G573" i="7"/>
  <c r="E573" i="7"/>
  <c r="E572" i="7"/>
  <c r="E571" i="7"/>
  <c r="I570" i="7"/>
  <c r="H570" i="7"/>
  <c r="G570" i="7"/>
  <c r="F570" i="7"/>
  <c r="I569" i="7"/>
  <c r="H569" i="7"/>
  <c r="G569" i="7"/>
  <c r="F569" i="7"/>
  <c r="E568" i="7"/>
  <c r="D568" i="7"/>
  <c r="C568" i="7"/>
  <c r="B568" i="7"/>
  <c r="A567" i="7"/>
  <c r="H561" i="7"/>
  <c r="G561" i="7"/>
  <c r="E561" i="7"/>
  <c r="E560" i="7"/>
  <c r="E559" i="7"/>
  <c r="I558" i="7"/>
  <c r="H558" i="7"/>
  <c r="G558" i="7"/>
  <c r="F558" i="7"/>
  <c r="I557" i="7"/>
  <c r="H557" i="7"/>
  <c r="G557" i="7"/>
  <c r="F557" i="7"/>
  <c r="E556" i="7"/>
  <c r="D556" i="7"/>
  <c r="C556" i="7"/>
  <c r="B556" i="7"/>
  <c r="H554" i="7"/>
  <c r="G554" i="7"/>
  <c r="E554" i="7"/>
  <c r="E553" i="7"/>
  <c r="E552" i="7"/>
  <c r="I551" i="7"/>
  <c r="H551" i="7"/>
  <c r="G551" i="7"/>
  <c r="F551" i="7"/>
  <c r="I550" i="7"/>
  <c r="H550" i="7"/>
  <c r="G550" i="7"/>
  <c r="F550" i="7"/>
  <c r="E549" i="7"/>
  <c r="D549" i="7"/>
  <c r="C549" i="7"/>
  <c r="B549" i="7"/>
  <c r="H547" i="7"/>
  <c r="G547" i="7"/>
  <c r="E547" i="7"/>
  <c r="E546" i="7"/>
  <c r="E545" i="7"/>
  <c r="I544" i="7"/>
  <c r="H544" i="7"/>
  <c r="G544" i="7"/>
  <c r="F544" i="7"/>
  <c r="I543" i="7"/>
  <c r="H543" i="7"/>
  <c r="G543" i="7"/>
  <c r="F543" i="7"/>
  <c r="E542" i="7"/>
  <c r="D542" i="7"/>
  <c r="C542" i="7"/>
  <c r="B542" i="7"/>
  <c r="H540" i="7"/>
  <c r="G540" i="7"/>
  <c r="E540" i="7"/>
  <c r="E539" i="7"/>
  <c r="E538" i="7"/>
  <c r="I537" i="7"/>
  <c r="H537" i="7"/>
  <c r="G537" i="7"/>
  <c r="F537" i="7"/>
  <c r="I536" i="7"/>
  <c r="H536" i="7"/>
  <c r="G536" i="7"/>
  <c r="F536" i="7"/>
  <c r="E535" i="7"/>
  <c r="D535" i="7"/>
  <c r="C535" i="7"/>
  <c r="B535" i="7"/>
  <c r="H533" i="7"/>
  <c r="G533" i="7"/>
  <c r="E533" i="7"/>
  <c r="E532" i="7"/>
  <c r="E531" i="7"/>
  <c r="I530" i="7"/>
  <c r="H530" i="7"/>
  <c r="G530" i="7"/>
  <c r="F530" i="7"/>
  <c r="I529" i="7"/>
  <c r="H529" i="7"/>
  <c r="G529" i="7"/>
  <c r="F529" i="7"/>
  <c r="E528" i="7"/>
  <c r="D528" i="7"/>
  <c r="C528" i="7"/>
  <c r="B528" i="7"/>
  <c r="H526" i="7"/>
  <c r="G526" i="7"/>
  <c r="E526" i="7"/>
  <c r="E525" i="7"/>
  <c r="E524" i="7"/>
  <c r="I523" i="7"/>
  <c r="H523" i="7"/>
  <c r="G523" i="7"/>
  <c r="F523" i="7"/>
  <c r="I522" i="7"/>
  <c r="H522" i="7"/>
  <c r="G522" i="7"/>
  <c r="F522" i="7"/>
  <c r="I521" i="7"/>
  <c r="H521" i="7"/>
  <c r="G521" i="7"/>
  <c r="F521" i="7"/>
  <c r="E520" i="7"/>
  <c r="D520" i="7"/>
  <c r="C520" i="7"/>
  <c r="B520" i="7"/>
  <c r="H518" i="7"/>
  <c r="G518" i="7"/>
  <c r="E518" i="7"/>
  <c r="E517" i="7"/>
  <c r="E516" i="7"/>
  <c r="I515" i="7"/>
  <c r="H515" i="7"/>
  <c r="G515" i="7"/>
  <c r="F515" i="7"/>
  <c r="I514" i="7"/>
  <c r="H514" i="7"/>
  <c r="G514" i="7"/>
  <c r="F514" i="7"/>
  <c r="E513" i="7"/>
  <c r="D513" i="7"/>
  <c r="C513" i="7"/>
  <c r="B513" i="7"/>
  <c r="H511" i="7"/>
  <c r="G511" i="7"/>
  <c r="E511" i="7"/>
  <c r="E510" i="7"/>
  <c r="E509" i="7"/>
  <c r="I508" i="7"/>
  <c r="H508" i="7"/>
  <c r="G508" i="7"/>
  <c r="F508" i="7"/>
  <c r="I507" i="7"/>
  <c r="H507" i="7"/>
  <c r="G507" i="7"/>
  <c r="F507" i="7"/>
  <c r="I506" i="7"/>
  <c r="H506" i="7"/>
  <c r="G506" i="7"/>
  <c r="F506" i="7"/>
  <c r="E505" i="7"/>
  <c r="D505" i="7"/>
  <c r="C505" i="7"/>
  <c r="B505" i="7"/>
  <c r="H503" i="7"/>
  <c r="G503" i="7"/>
  <c r="E503" i="7"/>
  <c r="E502" i="7"/>
  <c r="E501" i="7"/>
  <c r="I500" i="7"/>
  <c r="H500" i="7"/>
  <c r="G500" i="7"/>
  <c r="F500" i="7"/>
  <c r="I499" i="7"/>
  <c r="H499" i="7"/>
  <c r="G499" i="7"/>
  <c r="F499" i="7"/>
  <c r="E498" i="7"/>
  <c r="D498" i="7"/>
  <c r="C498" i="7"/>
  <c r="B498" i="7"/>
  <c r="A497" i="7"/>
  <c r="H491" i="7"/>
  <c r="G491" i="7"/>
  <c r="E491" i="7"/>
  <c r="E490" i="7"/>
  <c r="E489" i="7"/>
  <c r="I488" i="7"/>
  <c r="H488" i="7"/>
  <c r="G488" i="7"/>
  <c r="F488" i="7"/>
  <c r="I487" i="7"/>
  <c r="H487" i="7"/>
  <c r="G487" i="7"/>
  <c r="F487" i="7"/>
  <c r="D485" i="7"/>
  <c r="C485" i="7"/>
  <c r="B485" i="7"/>
  <c r="H483" i="7"/>
  <c r="G483" i="7"/>
  <c r="E483" i="7"/>
  <c r="E482" i="7"/>
  <c r="E481" i="7"/>
  <c r="E480" i="7"/>
  <c r="I479" i="7"/>
  <c r="H479" i="7"/>
  <c r="G479" i="7"/>
  <c r="F479" i="7"/>
  <c r="I478" i="7"/>
  <c r="H478" i="7"/>
  <c r="G478" i="7"/>
  <c r="F478" i="7"/>
  <c r="I477" i="7"/>
  <c r="H477" i="7"/>
  <c r="G477" i="7"/>
  <c r="F477" i="7"/>
  <c r="I476" i="7"/>
  <c r="H476" i="7"/>
  <c r="G476" i="7"/>
  <c r="F476" i="7"/>
  <c r="D474" i="7"/>
  <c r="C474" i="7"/>
  <c r="B474" i="7"/>
  <c r="H472" i="7"/>
  <c r="G472" i="7"/>
  <c r="E472" i="7"/>
  <c r="E471" i="7"/>
  <c r="E470" i="7"/>
  <c r="I469" i="7"/>
  <c r="H469" i="7"/>
  <c r="G469" i="7"/>
  <c r="F469" i="7"/>
  <c r="I468" i="7"/>
  <c r="H468" i="7"/>
  <c r="G468" i="7"/>
  <c r="F468" i="7"/>
  <c r="E467" i="7"/>
  <c r="D467" i="7"/>
  <c r="C467" i="7"/>
  <c r="B467" i="7"/>
  <c r="H465" i="7"/>
  <c r="G465" i="7"/>
  <c r="E465" i="7"/>
  <c r="E464" i="7"/>
  <c r="E463" i="7"/>
  <c r="E462" i="7"/>
  <c r="I461" i="7"/>
  <c r="H461" i="7"/>
  <c r="G461" i="7"/>
  <c r="F461" i="7"/>
  <c r="I460" i="7"/>
  <c r="H460" i="7"/>
  <c r="G460" i="7"/>
  <c r="F460" i="7"/>
  <c r="I459" i="7"/>
  <c r="H459" i="7"/>
  <c r="G459" i="7"/>
  <c r="F459" i="7"/>
  <c r="I458" i="7"/>
  <c r="H458" i="7"/>
  <c r="G458" i="7"/>
  <c r="F458" i="7"/>
  <c r="E457" i="7"/>
  <c r="D457" i="7"/>
  <c r="C457" i="7"/>
  <c r="B457" i="7"/>
  <c r="H455" i="7"/>
  <c r="G455" i="7"/>
  <c r="E455" i="7"/>
  <c r="E454" i="7"/>
  <c r="E453" i="7"/>
  <c r="I452" i="7"/>
  <c r="H452" i="7"/>
  <c r="G452" i="7"/>
  <c r="F452" i="7"/>
  <c r="I451" i="7"/>
  <c r="H451" i="7"/>
  <c r="G451" i="7"/>
  <c r="F451" i="7"/>
  <c r="E450" i="7"/>
  <c r="D450" i="7"/>
  <c r="C450" i="7"/>
  <c r="B450" i="7"/>
  <c r="A449" i="7"/>
  <c r="A447" i="7"/>
  <c r="I444" i="7"/>
  <c r="A442" i="7"/>
  <c r="H433" i="7"/>
  <c r="G433" i="7"/>
  <c r="E433" i="7"/>
  <c r="E432" i="7"/>
  <c r="E431" i="7"/>
  <c r="E430" i="7"/>
  <c r="I429" i="7"/>
  <c r="H429" i="7"/>
  <c r="G429" i="7"/>
  <c r="F429" i="7"/>
  <c r="I428" i="7"/>
  <c r="H428" i="7"/>
  <c r="G428" i="7"/>
  <c r="F428" i="7"/>
  <c r="I427" i="7"/>
  <c r="H427" i="7"/>
  <c r="G427" i="7"/>
  <c r="F427" i="7"/>
  <c r="I426" i="7"/>
  <c r="H426" i="7"/>
  <c r="G426" i="7"/>
  <c r="F426" i="7"/>
  <c r="E425" i="7"/>
  <c r="D425" i="7"/>
  <c r="C425" i="7"/>
  <c r="B425" i="7"/>
  <c r="H423" i="7"/>
  <c r="G423" i="7"/>
  <c r="E423" i="7"/>
  <c r="E422" i="7"/>
  <c r="E421" i="7"/>
  <c r="E420" i="7"/>
  <c r="I419" i="7"/>
  <c r="H419" i="7"/>
  <c r="G419" i="7"/>
  <c r="F419" i="7"/>
  <c r="I418" i="7"/>
  <c r="H418" i="7"/>
  <c r="G418" i="7"/>
  <c r="F418" i="7"/>
  <c r="I417" i="7"/>
  <c r="H417" i="7"/>
  <c r="G417" i="7"/>
  <c r="F417" i="7"/>
  <c r="I416" i="7"/>
  <c r="H416" i="7"/>
  <c r="G416" i="7"/>
  <c r="F416" i="7"/>
  <c r="E415" i="7"/>
  <c r="D415" i="7"/>
  <c r="C415" i="7"/>
  <c r="B415" i="7"/>
  <c r="H413" i="7"/>
  <c r="G413" i="7"/>
  <c r="E413" i="7"/>
  <c r="E412" i="7"/>
  <c r="E411" i="7"/>
  <c r="E410" i="7"/>
  <c r="I409" i="7"/>
  <c r="H409" i="7"/>
  <c r="G409" i="7"/>
  <c r="F409" i="7"/>
  <c r="I408" i="7"/>
  <c r="H408" i="7"/>
  <c r="G408" i="7"/>
  <c r="F408" i="7"/>
  <c r="I407" i="7"/>
  <c r="H407" i="7"/>
  <c r="G407" i="7"/>
  <c r="F407" i="7"/>
  <c r="I406" i="7"/>
  <c r="H406" i="7"/>
  <c r="G406" i="7"/>
  <c r="F406" i="7"/>
  <c r="E405" i="7"/>
  <c r="D405" i="7"/>
  <c r="C405" i="7"/>
  <c r="B405" i="7"/>
  <c r="H403" i="7"/>
  <c r="G403" i="7"/>
  <c r="E403" i="7"/>
  <c r="E402" i="7"/>
  <c r="E401" i="7"/>
  <c r="E400" i="7"/>
  <c r="I399" i="7"/>
  <c r="H399" i="7"/>
  <c r="G399" i="7"/>
  <c r="F399" i="7"/>
  <c r="I398" i="7"/>
  <c r="H398" i="7"/>
  <c r="G398" i="7"/>
  <c r="F398" i="7"/>
  <c r="I397" i="7"/>
  <c r="H397" i="7"/>
  <c r="G397" i="7"/>
  <c r="F397" i="7"/>
  <c r="I396" i="7"/>
  <c r="H396" i="7"/>
  <c r="G396" i="7"/>
  <c r="F396" i="7"/>
  <c r="E395" i="7"/>
  <c r="D395" i="7"/>
  <c r="C395" i="7"/>
  <c r="B395" i="7"/>
  <c r="A394" i="7"/>
  <c r="I391" i="7"/>
  <c r="A389" i="7"/>
  <c r="H383" i="7"/>
  <c r="G383" i="7"/>
  <c r="E383" i="7"/>
  <c r="E382" i="7"/>
  <c r="E381" i="7"/>
  <c r="E380" i="7"/>
  <c r="I379" i="7"/>
  <c r="H379" i="7"/>
  <c r="G379" i="7"/>
  <c r="F379" i="7"/>
  <c r="I378" i="7"/>
  <c r="H378" i="7"/>
  <c r="G378" i="7"/>
  <c r="F378" i="7"/>
  <c r="I377" i="7"/>
  <c r="H377" i="7"/>
  <c r="G377" i="7"/>
  <c r="F377" i="7"/>
  <c r="I376" i="7"/>
  <c r="H376" i="7"/>
  <c r="G376" i="7"/>
  <c r="F376" i="7"/>
  <c r="E375" i="7"/>
  <c r="D375" i="7"/>
  <c r="C375" i="7"/>
  <c r="B375" i="7"/>
  <c r="H373" i="7"/>
  <c r="G373" i="7"/>
  <c r="E373" i="7"/>
  <c r="E372" i="7"/>
  <c r="E371" i="7"/>
  <c r="E370" i="7"/>
  <c r="I369" i="7"/>
  <c r="H369" i="7"/>
  <c r="G369" i="7"/>
  <c r="F369" i="7"/>
  <c r="I368" i="7"/>
  <c r="H368" i="7"/>
  <c r="G368" i="7"/>
  <c r="F368" i="7"/>
  <c r="I367" i="7"/>
  <c r="H367" i="7"/>
  <c r="G367" i="7"/>
  <c r="F367" i="7"/>
  <c r="I366" i="7"/>
  <c r="H366" i="7"/>
  <c r="G366" i="7"/>
  <c r="F366" i="7"/>
  <c r="E365" i="7"/>
  <c r="D365" i="7"/>
  <c r="C365" i="7"/>
  <c r="B365" i="7"/>
  <c r="H363" i="7"/>
  <c r="G363" i="7"/>
  <c r="E363" i="7"/>
  <c r="E362" i="7"/>
  <c r="E361" i="7"/>
  <c r="E360" i="7"/>
  <c r="I359" i="7"/>
  <c r="H359" i="7"/>
  <c r="G359" i="7"/>
  <c r="F359" i="7"/>
  <c r="I358" i="7"/>
  <c r="H358" i="7"/>
  <c r="G358" i="7"/>
  <c r="F358" i="7"/>
  <c r="I357" i="7"/>
  <c r="H357" i="7"/>
  <c r="G357" i="7"/>
  <c r="F357" i="7"/>
  <c r="I356" i="7"/>
  <c r="H356" i="7"/>
  <c r="G356" i="7"/>
  <c r="F356" i="7"/>
  <c r="E355" i="7"/>
  <c r="D355" i="7"/>
  <c r="C355" i="7"/>
  <c r="B355" i="7"/>
  <c r="H353" i="7"/>
  <c r="G353" i="7"/>
  <c r="E353" i="7"/>
  <c r="E352" i="7"/>
  <c r="E351" i="7"/>
  <c r="I350" i="7"/>
  <c r="H350" i="7"/>
  <c r="G350" i="7"/>
  <c r="F350" i="7"/>
  <c r="I349" i="7"/>
  <c r="H349" i="7"/>
  <c r="G349" i="7"/>
  <c r="F349" i="7"/>
  <c r="E348" i="7"/>
  <c r="D348" i="7"/>
  <c r="C348" i="7"/>
  <c r="B348" i="7"/>
  <c r="A347" i="7"/>
  <c r="A345" i="7"/>
  <c r="H336" i="7"/>
  <c r="G336" i="7"/>
  <c r="E336" i="7"/>
  <c r="E335" i="7"/>
  <c r="E334" i="7"/>
  <c r="I333" i="7"/>
  <c r="H333" i="7"/>
  <c r="G333" i="7"/>
  <c r="F333" i="7"/>
  <c r="E332" i="7"/>
  <c r="D332" i="7"/>
  <c r="C332" i="7"/>
  <c r="B332" i="7"/>
  <c r="H330" i="7"/>
  <c r="G330" i="7"/>
  <c r="E330" i="7"/>
  <c r="E329" i="7"/>
  <c r="E328" i="7"/>
  <c r="I327" i="7"/>
  <c r="H327" i="7"/>
  <c r="G327" i="7"/>
  <c r="F327" i="7"/>
  <c r="I326" i="7"/>
  <c r="H326" i="7"/>
  <c r="G326" i="7"/>
  <c r="F326" i="7"/>
  <c r="E325" i="7"/>
  <c r="D325" i="7"/>
  <c r="C325" i="7"/>
  <c r="B325" i="7"/>
  <c r="H323" i="7"/>
  <c r="G323" i="7"/>
  <c r="E323" i="7"/>
  <c r="E322" i="7"/>
  <c r="E321" i="7"/>
  <c r="I320" i="7"/>
  <c r="H320" i="7"/>
  <c r="G320" i="7"/>
  <c r="F320" i="7"/>
  <c r="I319" i="7"/>
  <c r="H319" i="7"/>
  <c r="G319" i="7"/>
  <c r="F319" i="7"/>
  <c r="E318" i="7"/>
  <c r="D318" i="7"/>
  <c r="C318" i="7"/>
  <c r="B318" i="7"/>
  <c r="H316" i="7"/>
  <c r="G316" i="7"/>
  <c r="E316" i="7"/>
  <c r="E315" i="7"/>
  <c r="E314" i="7"/>
  <c r="I313" i="7"/>
  <c r="H313" i="7"/>
  <c r="G313" i="7"/>
  <c r="F313" i="7"/>
  <c r="I312" i="7"/>
  <c r="H312" i="7"/>
  <c r="G312" i="7"/>
  <c r="F312" i="7"/>
  <c r="E311" i="7"/>
  <c r="D311" i="7"/>
  <c r="C311" i="7"/>
  <c r="B311" i="7"/>
  <c r="H309" i="7"/>
  <c r="G309" i="7"/>
  <c r="E309" i="7"/>
  <c r="E308" i="7"/>
  <c r="E307" i="7"/>
  <c r="I306" i="7"/>
  <c r="H306" i="7"/>
  <c r="G306" i="7"/>
  <c r="F306" i="7"/>
  <c r="I305" i="7"/>
  <c r="H305" i="7"/>
  <c r="G305" i="7"/>
  <c r="F305" i="7"/>
  <c r="E304" i="7"/>
  <c r="D304" i="7"/>
  <c r="C304" i="7"/>
  <c r="B304" i="7"/>
  <c r="A303" i="7"/>
  <c r="H297" i="7"/>
  <c r="G297" i="7"/>
  <c r="E297" i="7"/>
  <c r="E296" i="7"/>
  <c r="E295" i="7"/>
  <c r="I294" i="7"/>
  <c r="H294" i="7"/>
  <c r="G294" i="7"/>
  <c r="F294" i="7"/>
  <c r="D293" i="7"/>
  <c r="C293" i="7"/>
  <c r="B293" i="7"/>
  <c r="H291" i="7"/>
  <c r="G291" i="7"/>
  <c r="E291" i="7"/>
  <c r="E290" i="7"/>
  <c r="E289" i="7"/>
  <c r="I288" i="7"/>
  <c r="H288" i="7"/>
  <c r="G288" i="7"/>
  <c r="F288" i="7"/>
  <c r="D286" i="7"/>
  <c r="C286" i="7"/>
  <c r="B286" i="7"/>
  <c r="H284" i="7"/>
  <c r="G284" i="7"/>
  <c r="E284" i="7"/>
  <c r="E283" i="7"/>
  <c r="E282" i="7"/>
  <c r="I281" i="7"/>
  <c r="H281" i="7"/>
  <c r="G281" i="7"/>
  <c r="F281" i="7"/>
  <c r="I280" i="7"/>
  <c r="H280" i="7"/>
  <c r="G280" i="7"/>
  <c r="F280" i="7"/>
  <c r="D278" i="7"/>
  <c r="C278" i="7"/>
  <c r="B278" i="7"/>
  <c r="H276" i="7"/>
  <c r="G276" i="7"/>
  <c r="E276" i="7"/>
  <c r="E275" i="7"/>
  <c r="E274" i="7"/>
  <c r="I273" i="7"/>
  <c r="H273" i="7"/>
  <c r="G273" i="7"/>
  <c r="F273" i="7"/>
  <c r="I272" i="7"/>
  <c r="H272" i="7"/>
  <c r="G272" i="7"/>
  <c r="F272" i="7"/>
  <c r="D271" i="7"/>
  <c r="C271" i="7"/>
  <c r="B271" i="7"/>
  <c r="H269" i="7"/>
  <c r="G269" i="7"/>
  <c r="E269" i="7"/>
  <c r="E268" i="7"/>
  <c r="E267" i="7"/>
  <c r="I266" i="7"/>
  <c r="H266" i="7"/>
  <c r="G266" i="7"/>
  <c r="F266" i="7"/>
  <c r="I265" i="7"/>
  <c r="H265" i="7"/>
  <c r="G265" i="7"/>
  <c r="F265" i="7"/>
  <c r="D264" i="7"/>
  <c r="C264" i="7"/>
  <c r="B264" i="7"/>
  <c r="H262" i="7"/>
  <c r="G262" i="7"/>
  <c r="E262" i="7"/>
  <c r="E261" i="7"/>
  <c r="E260" i="7"/>
  <c r="I259" i="7"/>
  <c r="H259" i="7"/>
  <c r="G259" i="7"/>
  <c r="F259" i="7"/>
  <c r="D258" i="7"/>
  <c r="C258" i="7"/>
  <c r="B258" i="7"/>
  <c r="H256" i="7"/>
  <c r="G256" i="7"/>
  <c r="E256" i="7"/>
  <c r="E255" i="7"/>
  <c r="E254" i="7"/>
  <c r="I253" i="7"/>
  <c r="H253" i="7"/>
  <c r="G253" i="7"/>
  <c r="F253" i="7"/>
  <c r="I252" i="7"/>
  <c r="H252" i="7"/>
  <c r="G252" i="7"/>
  <c r="F252" i="7"/>
  <c r="D251" i="7"/>
  <c r="C251" i="7"/>
  <c r="B251" i="7"/>
  <c r="B250" i="7"/>
  <c r="A248" i="7"/>
  <c r="H242" i="7"/>
  <c r="G242" i="7"/>
  <c r="E242" i="7"/>
  <c r="E241" i="7"/>
  <c r="E240" i="7"/>
  <c r="I239" i="7"/>
  <c r="H239" i="7"/>
  <c r="F239" i="7"/>
  <c r="D239" i="7"/>
  <c r="C239" i="7"/>
  <c r="B239" i="7"/>
  <c r="I238" i="7"/>
  <c r="H238" i="7"/>
  <c r="G238" i="7"/>
  <c r="F238" i="7"/>
  <c r="I237" i="7"/>
  <c r="H237" i="7"/>
  <c r="G237" i="7"/>
  <c r="F237" i="7"/>
  <c r="D235" i="7"/>
  <c r="C235" i="7"/>
  <c r="B235" i="7"/>
  <c r="H233" i="7"/>
  <c r="G233" i="7"/>
  <c r="E233" i="7"/>
  <c r="E232" i="7"/>
  <c r="E231" i="7"/>
  <c r="I230" i="7"/>
  <c r="H230" i="7"/>
  <c r="G230" i="7"/>
  <c r="F230" i="7"/>
  <c r="D228" i="7"/>
  <c r="C228" i="7"/>
  <c r="B228" i="7"/>
  <c r="H226" i="7"/>
  <c r="G226" i="7"/>
  <c r="E226" i="7"/>
  <c r="E225" i="7"/>
  <c r="E224" i="7"/>
  <c r="E223" i="7"/>
  <c r="I222" i="7"/>
  <c r="H222" i="7"/>
  <c r="G222" i="7"/>
  <c r="F222" i="7"/>
  <c r="I221" i="7"/>
  <c r="H221" i="7"/>
  <c r="G221" i="7"/>
  <c r="F221" i="7"/>
  <c r="I220" i="7"/>
  <c r="H220" i="7"/>
  <c r="G220" i="7"/>
  <c r="F220" i="7"/>
  <c r="D219" i="7"/>
  <c r="C219" i="7"/>
  <c r="B219" i="7"/>
  <c r="H217" i="7"/>
  <c r="G217" i="7"/>
  <c r="E217" i="7"/>
  <c r="E216" i="7"/>
  <c r="E215" i="7"/>
  <c r="E214" i="7"/>
  <c r="I213" i="7"/>
  <c r="H213" i="7"/>
  <c r="G213" i="7"/>
  <c r="F213" i="7"/>
  <c r="I212" i="7"/>
  <c r="H212" i="7"/>
  <c r="G212" i="7"/>
  <c r="F212" i="7"/>
  <c r="I211" i="7"/>
  <c r="H211" i="7"/>
  <c r="G211" i="7"/>
  <c r="F211" i="7"/>
  <c r="D210" i="7"/>
  <c r="C210" i="7"/>
  <c r="B210" i="7"/>
  <c r="H208" i="7"/>
  <c r="G208" i="7"/>
  <c r="E208" i="7"/>
  <c r="E207" i="7"/>
  <c r="E206" i="7"/>
  <c r="E205" i="7"/>
  <c r="I204" i="7"/>
  <c r="H204" i="7"/>
  <c r="G204" i="7"/>
  <c r="F204" i="7"/>
  <c r="I203" i="7"/>
  <c r="H203" i="7"/>
  <c r="G203" i="7"/>
  <c r="F203" i="7"/>
  <c r="I202" i="7"/>
  <c r="H202" i="7"/>
  <c r="G202" i="7"/>
  <c r="F202" i="7"/>
  <c r="I201" i="7"/>
  <c r="H201" i="7"/>
  <c r="G201" i="7"/>
  <c r="F201" i="7"/>
  <c r="D199" i="7"/>
  <c r="C199" i="7"/>
  <c r="B199" i="7"/>
  <c r="H197" i="7"/>
  <c r="G197" i="7"/>
  <c r="E197" i="7"/>
  <c r="E196" i="7"/>
  <c r="E195" i="7"/>
  <c r="E194" i="7"/>
  <c r="I193" i="7"/>
  <c r="H193" i="7"/>
  <c r="G193" i="7"/>
  <c r="F193" i="7"/>
  <c r="I192" i="7"/>
  <c r="H192" i="7"/>
  <c r="G192" i="7"/>
  <c r="F192" i="7"/>
  <c r="I191" i="7"/>
  <c r="H191" i="7"/>
  <c r="G191" i="7"/>
  <c r="F191" i="7"/>
  <c r="I190" i="7"/>
  <c r="H190" i="7"/>
  <c r="G190" i="7"/>
  <c r="F190" i="7"/>
  <c r="D188" i="7"/>
  <c r="C188" i="7"/>
  <c r="B188" i="7"/>
  <c r="H186" i="7"/>
  <c r="G186" i="7"/>
  <c r="E186" i="7"/>
  <c r="E185" i="7"/>
  <c r="E184" i="7"/>
  <c r="E183" i="7"/>
  <c r="I182" i="7"/>
  <c r="H182" i="7"/>
  <c r="G182" i="7"/>
  <c r="F182" i="7"/>
  <c r="I181" i="7"/>
  <c r="H181" i="7"/>
  <c r="G181" i="7"/>
  <c r="F181" i="7"/>
  <c r="I180" i="7"/>
  <c r="H180" i="7"/>
  <c r="G180" i="7"/>
  <c r="F180" i="7"/>
  <c r="I179" i="7"/>
  <c r="H179" i="7"/>
  <c r="G179" i="7"/>
  <c r="F179" i="7"/>
  <c r="E178" i="7"/>
  <c r="D178" i="7"/>
  <c r="C178" i="7"/>
  <c r="B178" i="7"/>
  <c r="H176" i="7"/>
  <c r="G176" i="7"/>
  <c r="E176" i="7"/>
  <c r="E175" i="7"/>
  <c r="E174" i="7"/>
  <c r="I173" i="7"/>
  <c r="H173" i="7"/>
  <c r="G173" i="7"/>
  <c r="F173" i="7"/>
  <c r="I172" i="7"/>
  <c r="H172" i="7"/>
  <c r="G172" i="7"/>
  <c r="F172" i="7"/>
  <c r="I171" i="7"/>
  <c r="H171" i="7"/>
  <c r="G171" i="7"/>
  <c r="F171" i="7"/>
  <c r="E170" i="7"/>
  <c r="D170" i="7"/>
  <c r="C170" i="7"/>
  <c r="B170" i="7"/>
  <c r="H168" i="7"/>
  <c r="G168" i="7"/>
  <c r="E168" i="7"/>
  <c r="E167" i="7"/>
  <c r="E166" i="7"/>
  <c r="I165" i="7"/>
  <c r="H165" i="7"/>
  <c r="G165" i="7"/>
  <c r="F165" i="7"/>
  <c r="I164" i="7"/>
  <c r="H164" i="7"/>
  <c r="G164" i="7"/>
  <c r="F164" i="7"/>
  <c r="E163" i="7"/>
  <c r="D163" i="7"/>
  <c r="C163" i="7"/>
  <c r="B163" i="7"/>
  <c r="H161" i="7"/>
  <c r="G161" i="7"/>
  <c r="E161" i="7"/>
  <c r="E160" i="7"/>
  <c r="E159" i="7"/>
  <c r="E158" i="7"/>
  <c r="I157" i="7"/>
  <c r="H157" i="7"/>
  <c r="G157" i="7"/>
  <c r="F157" i="7"/>
  <c r="I156" i="7"/>
  <c r="H156" i="7"/>
  <c r="G156" i="7"/>
  <c r="F156" i="7"/>
  <c r="I155" i="7"/>
  <c r="H155" i="7"/>
  <c r="G155" i="7"/>
  <c r="F155" i="7"/>
  <c r="I154" i="7"/>
  <c r="H154" i="7"/>
  <c r="G154" i="7"/>
  <c r="F154" i="7"/>
  <c r="D152" i="7"/>
  <c r="C152" i="7"/>
  <c r="B152" i="7"/>
  <c r="H150" i="7"/>
  <c r="G150" i="7"/>
  <c r="E150" i="7"/>
  <c r="E149" i="7"/>
  <c r="E148" i="7"/>
  <c r="E147" i="7"/>
  <c r="I146" i="7"/>
  <c r="H146" i="7"/>
  <c r="G146" i="7"/>
  <c r="F146" i="7"/>
  <c r="I145" i="7"/>
  <c r="H145" i="7"/>
  <c r="G145" i="7"/>
  <c r="F145" i="7"/>
  <c r="I144" i="7"/>
  <c r="H144" i="7"/>
  <c r="G144" i="7"/>
  <c r="F144" i="7"/>
  <c r="I143" i="7"/>
  <c r="H143" i="7"/>
  <c r="G143" i="7"/>
  <c r="F143" i="7"/>
  <c r="D141" i="7"/>
  <c r="C141" i="7"/>
  <c r="B141" i="7"/>
  <c r="A140" i="7"/>
  <c r="A138" i="7"/>
  <c r="H129" i="7"/>
  <c r="G129" i="7"/>
  <c r="E129" i="7"/>
  <c r="E128" i="7"/>
  <c r="E127" i="7"/>
  <c r="I126" i="7"/>
  <c r="H126" i="7"/>
  <c r="G126" i="7"/>
  <c r="F126" i="7"/>
  <c r="I125" i="7"/>
  <c r="H125" i="7"/>
  <c r="G125" i="7"/>
  <c r="F125" i="7"/>
  <c r="D123" i="7"/>
  <c r="C123" i="7"/>
  <c r="B123" i="7"/>
  <c r="H121" i="7"/>
  <c r="G121" i="7"/>
  <c r="E121" i="7"/>
  <c r="E120" i="7"/>
  <c r="E119" i="7"/>
  <c r="I118" i="7"/>
  <c r="H118" i="7"/>
  <c r="G118" i="7"/>
  <c r="F118" i="7"/>
  <c r="I117" i="7"/>
  <c r="H117" i="7"/>
  <c r="G117" i="7"/>
  <c r="F117" i="7"/>
  <c r="D115" i="7"/>
  <c r="C115" i="7"/>
  <c r="B115" i="7"/>
  <c r="H113" i="7"/>
  <c r="G113" i="7"/>
  <c r="E113" i="7"/>
  <c r="E112" i="7"/>
  <c r="E111" i="7"/>
  <c r="E110" i="7"/>
  <c r="I109" i="7"/>
  <c r="H109" i="7"/>
  <c r="G109" i="7"/>
  <c r="F109" i="7"/>
  <c r="I108" i="7"/>
  <c r="H108" i="7"/>
  <c r="G108" i="7"/>
  <c r="F108" i="7"/>
  <c r="I107" i="7"/>
  <c r="H107" i="7"/>
  <c r="G107" i="7"/>
  <c r="F107" i="7"/>
  <c r="I106" i="7"/>
  <c r="H106" i="7"/>
  <c r="G106" i="7"/>
  <c r="F106" i="7"/>
  <c r="D104" i="7"/>
  <c r="C104" i="7"/>
  <c r="B104" i="7"/>
  <c r="H102" i="7"/>
  <c r="G102" i="7"/>
  <c r="E102" i="7"/>
  <c r="E101" i="7"/>
  <c r="E100" i="7"/>
  <c r="E99" i="7"/>
  <c r="I98" i="7"/>
  <c r="H98" i="7"/>
  <c r="G98" i="7"/>
  <c r="F98" i="7"/>
  <c r="I97" i="7"/>
  <c r="H97" i="7"/>
  <c r="G97" i="7"/>
  <c r="F97" i="7"/>
  <c r="I96" i="7"/>
  <c r="H96" i="7"/>
  <c r="G96" i="7"/>
  <c r="F96" i="7"/>
  <c r="I95" i="7"/>
  <c r="H95" i="7"/>
  <c r="G95" i="7"/>
  <c r="F95" i="7"/>
  <c r="D93" i="7"/>
  <c r="C93" i="7"/>
  <c r="B93" i="7"/>
  <c r="H91" i="7"/>
  <c r="G91" i="7"/>
  <c r="E91" i="7"/>
  <c r="E90" i="7"/>
  <c r="E89" i="7"/>
  <c r="E88" i="7"/>
  <c r="I87" i="7"/>
  <c r="H87" i="7"/>
  <c r="G87" i="7"/>
  <c r="F87" i="7"/>
  <c r="I86" i="7"/>
  <c r="H86" i="7"/>
  <c r="G86" i="7"/>
  <c r="F86" i="7"/>
  <c r="I85" i="7"/>
  <c r="H85" i="7"/>
  <c r="G85" i="7"/>
  <c r="F85" i="7"/>
  <c r="I84" i="7"/>
  <c r="H84" i="7"/>
  <c r="G84" i="7"/>
  <c r="F84" i="7"/>
  <c r="D82" i="7"/>
  <c r="C82" i="7"/>
  <c r="B82" i="7"/>
  <c r="A81" i="7"/>
  <c r="H75" i="7"/>
  <c r="G75" i="7"/>
  <c r="E75" i="7"/>
  <c r="E74" i="7"/>
  <c r="E73" i="7"/>
  <c r="I72" i="7"/>
  <c r="H72" i="7"/>
  <c r="G72" i="7"/>
  <c r="F72" i="7"/>
  <c r="I71" i="7"/>
  <c r="H71" i="7"/>
  <c r="G71" i="7"/>
  <c r="F71" i="7"/>
  <c r="D69" i="7"/>
  <c r="C69" i="7"/>
  <c r="B69" i="7"/>
  <c r="H67" i="7"/>
  <c r="G67" i="7"/>
  <c r="E67" i="7"/>
  <c r="E66" i="7"/>
  <c r="E65" i="7"/>
  <c r="E64" i="7"/>
  <c r="I63" i="7"/>
  <c r="H63" i="7"/>
  <c r="G63" i="7"/>
  <c r="F63" i="7"/>
  <c r="I62" i="7"/>
  <c r="H62" i="7"/>
  <c r="G62" i="7"/>
  <c r="F62" i="7"/>
  <c r="I61" i="7"/>
  <c r="H61" i="7"/>
  <c r="G61" i="7"/>
  <c r="F61" i="7"/>
  <c r="I60" i="7"/>
  <c r="H60" i="7"/>
  <c r="G60" i="7"/>
  <c r="F60" i="7"/>
  <c r="D58" i="7"/>
  <c r="C58" i="7"/>
  <c r="B58" i="7"/>
  <c r="H56" i="7"/>
  <c r="G56" i="7"/>
  <c r="E56" i="7"/>
  <c r="E55" i="7"/>
  <c r="E54" i="7"/>
  <c r="I53" i="7"/>
  <c r="H53" i="7"/>
  <c r="G53" i="7"/>
  <c r="F53" i="7"/>
  <c r="I52" i="7"/>
  <c r="H52" i="7"/>
  <c r="G52" i="7"/>
  <c r="F52" i="7"/>
  <c r="E51" i="7"/>
  <c r="D51" i="7"/>
  <c r="C51" i="7"/>
  <c r="B51" i="7"/>
  <c r="H49" i="7"/>
  <c r="G49" i="7"/>
  <c r="E49" i="7"/>
  <c r="E48" i="7"/>
  <c r="E47" i="7"/>
  <c r="I46" i="7"/>
  <c r="H46" i="7"/>
  <c r="G46" i="7"/>
  <c r="F46" i="7"/>
  <c r="I45" i="7"/>
  <c r="H45" i="7"/>
  <c r="G45" i="7"/>
  <c r="F45" i="7"/>
  <c r="E44" i="7"/>
  <c r="D44" i="7"/>
  <c r="C44" i="7"/>
  <c r="B44" i="7"/>
  <c r="H42" i="7"/>
  <c r="G42" i="7"/>
  <c r="E42" i="7"/>
  <c r="E41" i="7"/>
  <c r="E40" i="7"/>
  <c r="I39" i="7"/>
  <c r="H39" i="7"/>
  <c r="G39" i="7"/>
  <c r="F39" i="7"/>
  <c r="I38" i="7"/>
  <c r="H38" i="7"/>
  <c r="G38" i="7"/>
  <c r="F38" i="7"/>
  <c r="E37" i="7"/>
  <c r="D37" i="7"/>
  <c r="C37" i="7"/>
  <c r="B37" i="7"/>
  <c r="A36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1" i="3"/>
  <c r="Y1" i="3"/>
  <c r="CY1" i="3"/>
  <c r="CZ1" i="3"/>
  <c r="DB1" i="3" s="1"/>
  <c r="DA1" i="3"/>
  <c r="DC1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B30" i="1"/>
  <c r="C30" i="1"/>
  <c r="E30" i="1"/>
  <c r="F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2" i="1"/>
  <c r="I32" i="1"/>
  <c r="K32" i="1"/>
  <c r="AC32" i="1"/>
  <c r="AE32" i="1"/>
  <c r="AD32" i="1" s="1"/>
  <c r="AF32" i="1"/>
  <c r="CT32" i="1" s="1"/>
  <c r="S32" i="1" s="1"/>
  <c r="AG32" i="1"/>
  <c r="CU32" i="1" s="1"/>
  <c r="T32" i="1" s="1"/>
  <c r="AH32" i="1"/>
  <c r="CV32" i="1" s="1"/>
  <c r="U32" i="1" s="1"/>
  <c r="AI32" i="1"/>
  <c r="CW32" i="1" s="1"/>
  <c r="V32" i="1" s="1"/>
  <c r="AJ32" i="1"/>
  <c r="CX32" i="1" s="1"/>
  <c r="W32" i="1" s="1"/>
  <c r="CQ32" i="1"/>
  <c r="P32" i="1" s="1"/>
  <c r="CP32" i="1" s="1"/>
  <c r="O32" i="1" s="1"/>
  <c r="CR32" i="1"/>
  <c r="Q32" i="1" s="1"/>
  <c r="CS32" i="1"/>
  <c r="R32" i="1" s="1"/>
  <c r="GK32" i="1" s="1"/>
  <c r="FR32" i="1"/>
  <c r="GL32" i="1"/>
  <c r="GN32" i="1"/>
  <c r="GO32" i="1"/>
  <c r="GV32" i="1"/>
  <c r="HC32" i="1" s="1"/>
  <c r="GX32" i="1" s="1"/>
  <c r="D33" i="1"/>
  <c r="I33" i="1"/>
  <c r="K33" i="1"/>
  <c r="AC33" i="1"/>
  <c r="CQ33" i="1" s="1"/>
  <c r="P33" i="1" s="1"/>
  <c r="AE33" i="1"/>
  <c r="AD33" i="1" s="1"/>
  <c r="AF33" i="1"/>
  <c r="AG33" i="1"/>
  <c r="AH33" i="1"/>
  <c r="CV33" i="1" s="1"/>
  <c r="U33" i="1" s="1"/>
  <c r="AI33" i="1"/>
  <c r="AJ33" i="1"/>
  <c r="CX33" i="1" s="1"/>
  <c r="W33" i="1" s="1"/>
  <c r="CR33" i="1"/>
  <c r="Q33" i="1" s="1"/>
  <c r="CS33" i="1"/>
  <c r="R33" i="1" s="1"/>
  <c r="GK33" i="1" s="1"/>
  <c r="CT33" i="1"/>
  <c r="S33" i="1" s="1"/>
  <c r="CU33" i="1"/>
  <c r="T33" i="1" s="1"/>
  <c r="CW33" i="1"/>
  <c r="V33" i="1" s="1"/>
  <c r="FR33" i="1"/>
  <c r="GL33" i="1"/>
  <c r="GN33" i="1"/>
  <c r="GO33" i="1"/>
  <c r="GV33" i="1"/>
  <c r="HC33" i="1" s="1"/>
  <c r="D34" i="1"/>
  <c r="I34" i="1"/>
  <c r="K34" i="1"/>
  <c r="AC34" i="1"/>
  <c r="AE34" i="1"/>
  <c r="CR34" i="1" s="1"/>
  <c r="AF34" i="1"/>
  <c r="CT34" i="1" s="1"/>
  <c r="AG34" i="1"/>
  <c r="CU34" i="1" s="1"/>
  <c r="T34" i="1" s="1"/>
  <c r="AH34" i="1"/>
  <c r="AI34" i="1"/>
  <c r="AJ34" i="1"/>
  <c r="CQ34" i="1"/>
  <c r="P34" i="1" s="1"/>
  <c r="CS34" i="1"/>
  <c r="R34" i="1" s="1"/>
  <c r="GK34" i="1" s="1"/>
  <c r="CV34" i="1"/>
  <c r="U34" i="1" s="1"/>
  <c r="CW34" i="1"/>
  <c r="CX34" i="1"/>
  <c r="FR34" i="1"/>
  <c r="GL34" i="1"/>
  <c r="GN34" i="1"/>
  <c r="GO34" i="1"/>
  <c r="GV34" i="1"/>
  <c r="HC34" i="1" s="1"/>
  <c r="GX34" i="1" s="1"/>
  <c r="D35" i="1"/>
  <c r="AC35" i="1"/>
  <c r="AE35" i="1"/>
  <c r="CS35" i="1" s="1"/>
  <c r="R35" i="1" s="1"/>
  <c r="GK35" i="1" s="1"/>
  <c r="AF35" i="1"/>
  <c r="CT35" i="1" s="1"/>
  <c r="S35" i="1" s="1"/>
  <c r="AG35" i="1"/>
  <c r="CU35" i="1" s="1"/>
  <c r="T35" i="1" s="1"/>
  <c r="AH35" i="1"/>
  <c r="CV35" i="1" s="1"/>
  <c r="U35" i="1" s="1"/>
  <c r="AI35" i="1"/>
  <c r="CW35" i="1" s="1"/>
  <c r="V35" i="1" s="1"/>
  <c r="AJ35" i="1"/>
  <c r="CX35" i="1" s="1"/>
  <c r="W35" i="1" s="1"/>
  <c r="CQ35" i="1"/>
  <c r="P35" i="1" s="1"/>
  <c r="CR35" i="1"/>
  <c r="Q35" i="1" s="1"/>
  <c r="FR35" i="1"/>
  <c r="GL35" i="1"/>
  <c r="GN35" i="1"/>
  <c r="GO35" i="1"/>
  <c r="GV35" i="1"/>
  <c r="HC35" i="1" s="1"/>
  <c r="GX35" i="1" s="1"/>
  <c r="D36" i="1"/>
  <c r="P36" i="1"/>
  <c r="R36" i="1"/>
  <c r="AC36" i="1"/>
  <c r="CQ36" i="1" s="1"/>
  <c r="AE36" i="1"/>
  <c r="AF36" i="1"/>
  <c r="AG36" i="1"/>
  <c r="AH36" i="1"/>
  <c r="CV36" i="1" s="1"/>
  <c r="U36" i="1" s="1"/>
  <c r="AI36" i="1"/>
  <c r="AJ36" i="1"/>
  <c r="CX36" i="1" s="1"/>
  <c r="W36" i="1" s="1"/>
  <c r="CR36" i="1"/>
  <c r="Q36" i="1" s="1"/>
  <c r="CS36" i="1"/>
  <c r="CT36" i="1"/>
  <c r="S36" i="1" s="1"/>
  <c r="CU36" i="1"/>
  <c r="T36" i="1" s="1"/>
  <c r="CW36" i="1"/>
  <c r="V36" i="1" s="1"/>
  <c r="FR36" i="1"/>
  <c r="GL36" i="1"/>
  <c r="GN36" i="1"/>
  <c r="GO36" i="1"/>
  <c r="GV36" i="1"/>
  <c r="HC36" i="1" s="1"/>
  <c r="GX36" i="1"/>
  <c r="D37" i="1"/>
  <c r="I37" i="1"/>
  <c r="K37" i="1"/>
  <c r="AC37" i="1"/>
  <c r="AE37" i="1"/>
  <c r="CS37" i="1" s="1"/>
  <c r="R37" i="1" s="1"/>
  <c r="GK37" i="1" s="1"/>
  <c r="AF37" i="1"/>
  <c r="CT37" i="1" s="1"/>
  <c r="S37" i="1" s="1"/>
  <c r="AG37" i="1"/>
  <c r="CU37" i="1" s="1"/>
  <c r="T37" i="1" s="1"/>
  <c r="AH37" i="1"/>
  <c r="AI37" i="1"/>
  <c r="AJ37" i="1"/>
  <c r="CQ37" i="1"/>
  <c r="P37" i="1" s="1"/>
  <c r="CV37" i="1"/>
  <c r="U37" i="1" s="1"/>
  <c r="CW37" i="1"/>
  <c r="V37" i="1" s="1"/>
  <c r="CX37" i="1"/>
  <c r="W37" i="1" s="1"/>
  <c r="FR37" i="1"/>
  <c r="GL37" i="1"/>
  <c r="GN37" i="1"/>
  <c r="GO37" i="1"/>
  <c r="GV37" i="1"/>
  <c r="HC37" i="1"/>
  <c r="GX37" i="1" s="1"/>
  <c r="D38" i="1"/>
  <c r="AC38" i="1"/>
  <c r="AE38" i="1"/>
  <c r="CS38" i="1" s="1"/>
  <c r="R38" i="1" s="1"/>
  <c r="GK38" i="1" s="1"/>
  <c r="AF38" i="1"/>
  <c r="CT38" i="1" s="1"/>
  <c r="S38" i="1" s="1"/>
  <c r="AG38" i="1"/>
  <c r="CU38" i="1" s="1"/>
  <c r="T38" i="1" s="1"/>
  <c r="AH38" i="1"/>
  <c r="CV38" i="1" s="1"/>
  <c r="U38" i="1" s="1"/>
  <c r="AI38" i="1"/>
  <c r="CW38" i="1" s="1"/>
  <c r="V38" i="1" s="1"/>
  <c r="AJ38" i="1"/>
  <c r="CX38" i="1" s="1"/>
  <c r="W38" i="1" s="1"/>
  <c r="CQ38" i="1"/>
  <c r="P38" i="1" s="1"/>
  <c r="FR38" i="1"/>
  <c r="GL38" i="1"/>
  <c r="GN38" i="1"/>
  <c r="GO38" i="1"/>
  <c r="GV38" i="1"/>
  <c r="HC38" i="1" s="1"/>
  <c r="GX38" i="1" s="1"/>
  <c r="D39" i="1"/>
  <c r="P39" i="1"/>
  <c r="S39" i="1"/>
  <c r="AC39" i="1"/>
  <c r="CQ39" i="1" s="1"/>
  <c r="AE39" i="1"/>
  <c r="AF39" i="1"/>
  <c r="AG39" i="1"/>
  <c r="AH39" i="1"/>
  <c r="CV39" i="1" s="1"/>
  <c r="U39" i="1" s="1"/>
  <c r="AI39" i="1"/>
  <c r="AJ39" i="1"/>
  <c r="CX39" i="1" s="1"/>
  <c r="W39" i="1" s="1"/>
  <c r="CR39" i="1"/>
  <c r="Q39" i="1" s="1"/>
  <c r="CP39" i="1" s="1"/>
  <c r="O39" i="1" s="1"/>
  <c r="CS39" i="1"/>
  <c r="CT39" i="1"/>
  <c r="CU39" i="1"/>
  <c r="T39" i="1" s="1"/>
  <c r="CW39" i="1"/>
  <c r="V39" i="1" s="1"/>
  <c r="FR39" i="1"/>
  <c r="GL39" i="1"/>
  <c r="GN39" i="1"/>
  <c r="GO39" i="1"/>
  <c r="GV39" i="1"/>
  <c r="HC39" i="1" s="1"/>
  <c r="GX39" i="1"/>
  <c r="D40" i="1"/>
  <c r="AC40" i="1"/>
  <c r="AE40" i="1"/>
  <c r="AF40" i="1"/>
  <c r="AG40" i="1"/>
  <c r="AH40" i="1"/>
  <c r="CV40" i="1" s="1"/>
  <c r="U40" i="1" s="1"/>
  <c r="AI40" i="1"/>
  <c r="CW40" i="1" s="1"/>
  <c r="V40" i="1" s="1"/>
  <c r="AJ40" i="1"/>
  <c r="CS40" i="1"/>
  <c r="CU40" i="1"/>
  <c r="T40" i="1" s="1"/>
  <c r="CX40" i="1"/>
  <c r="W40" i="1" s="1"/>
  <c r="FR40" i="1"/>
  <c r="BY47" i="1" s="1"/>
  <c r="GL40" i="1"/>
  <c r="GN40" i="1"/>
  <c r="GO40" i="1"/>
  <c r="GV40" i="1"/>
  <c r="HC40" i="1"/>
  <c r="GX40" i="1" s="1"/>
  <c r="D41" i="1"/>
  <c r="I41" i="1"/>
  <c r="K41" i="1"/>
  <c r="AC41" i="1"/>
  <c r="CQ41" i="1" s="1"/>
  <c r="P41" i="1" s="1"/>
  <c r="AE41" i="1"/>
  <c r="AF41" i="1"/>
  <c r="AG41" i="1"/>
  <c r="CU41" i="1" s="1"/>
  <c r="AH41" i="1"/>
  <c r="CV41" i="1" s="1"/>
  <c r="AI41" i="1"/>
  <c r="CW41" i="1" s="1"/>
  <c r="AJ41" i="1"/>
  <c r="CX41" i="1" s="1"/>
  <c r="FR41" i="1"/>
  <c r="GL41" i="1"/>
  <c r="GN41" i="1"/>
  <c r="GO41" i="1"/>
  <c r="GV41" i="1"/>
  <c r="HC41" i="1" s="1"/>
  <c r="GX41" i="1" s="1"/>
  <c r="D42" i="1"/>
  <c r="P42" i="1"/>
  <c r="AC42" i="1"/>
  <c r="CQ42" i="1" s="1"/>
  <c r="AE42" i="1"/>
  <c r="AF42" i="1"/>
  <c r="CT42" i="1" s="1"/>
  <c r="S42" i="1" s="1"/>
  <c r="AG42" i="1"/>
  <c r="CU42" i="1" s="1"/>
  <c r="T42" i="1" s="1"/>
  <c r="AH42" i="1"/>
  <c r="CV42" i="1" s="1"/>
  <c r="U42" i="1" s="1"/>
  <c r="AI42" i="1"/>
  <c r="CW42" i="1" s="1"/>
  <c r="V42" i="1" s="1"/>
  <c r="AJ42" i="1"/>
  <c r="CX42" i="1" s="1"/>
  <c r="W42" i="1" s="1"/>
  <c r="FR42" i="1"/>
  <c r="GL42" i="1"/>
  <c r="GN42" i="1"/>
  <c r="GO42" i="1"/>
  <c r="GV42" i="1"/>
  <c r="HC42" i="1" s="1"/>
  <c r="GX42" i="1"/>
  <c r="D43" i="1"/>
  <c r="AC43" i="1"/>
  <c r="AE43" i="1"/>
  <c r="CR43" i="1" s="1"/>
  <c r="Q43" i="1" s="1"/>
  <c r="AF43" i="1"/>
  <c r="CT43" i="1" s="1"/>
  <c r="S43" i="1" s="1"/>
  <c r="CY43" i="1" s="1"/>
  <c r="X43" i="1" s="1"/>
  <c r="AG43" i="1"/>
  <c r="CU43" i="1" s="1"/>
  <c r="T43" i="1" s="1"/>
  <c r="AH43" i="1"/>
  <c r="CV43" i="1" s="1"/>
  <c r="U43" i="1" s="1"/>
  <c r="AI43" i="1"/>
  <c r="CW43" i="1" s="1"/>
  <c r="V43" i="1" s="1"/>
  <c r="AJ43" i="1"/>
  <c r="CX43" i="1" s="1"/>
  <c r="W43" i="1" s="1"/>
  <c r="FR43" i="1"/>
  <c r="GL43" i="1"/>
  <c r="GN43" i="1"/>
  <c r="GO43" i="1"/>
  <c r="GV43" i="1"/>
  <c r="HC43" i="1"/>
  <c r="GX43" i="1" s="1"/>
  <c r="D44" i="1"/>
  <c r="I44" i="1"/>
  <c r="K44" i="1"/>
  <c r="AC44" i="1"/>
  <c r="AE44" i="1"/>
  <c r="CS44" i="1" s="1"/>
  <c r="R44" i="1" s="1"/>
  <c r="GK44" i="1" s="1"/>
  <c r="AF44" i="1"/>
  <c r="CT44" i="1" s="1"/>
  <c r="S44" i="1" s="1"/>
  <c r="AG44" i="1"/>
  <c r="CU44" i="1" s="1"/>
  <c r="T44" i="1" s="1"/>
  <c r="AH44" i="1"/>
  <c r="CV44" i="1" s="1"/>
  <c r="U44" i="1" s="1"/>
  <c r="AI44" i="1"/>
  <c r="CW44" i="1" s="1"/>
  <c r="V44" i="1" s="1"/>
  <c r="AJ44" i="1"/>
  <c r="CX44" i="1" s="1"/>
  <c r="W44" i="1" s="1"/>
  <c r="CQ44" i="1"/>
  <c r="P44" i="1" s="1"/>
  <c r="FR44" i="1"/>
  <c r="GL44" i="1"/>
  <c r="GN44" i="1"/>
  <c r="GO44" i="1"/>
  <c r="GV44" i="1"/>
  <c r="HC44" i="1" s="1"/>
  <c r="D45" i="1"/>
  <c r="I45" i="1"/>
  <c r="K45" i="1"/>
  <c r="AC45" i="1"/>
  <c r="AE45" i="1"/>
  <c r="AD45" i="1" s="1"/>
  <c r="AF45" i="1"/>
  <c r="AG45" i="1"/>
  <c r="AH45" i="1"/>
  <c r="CV45" i="1" s="1"/>
  <c r="U45" i="1" s="1"/>
  <c r="AI45" i="1"/>
  <c r="CW45" i="1" s="1"/>
  <c r="V45" i="1" s="1"/>
  <c r="AJ45" i="1"/>
  <c r="CX45" i="1" s="1"/>
  <c r="W45" i="1" s="1"/>
  <c r="CQ45" i="1"/>
  <c r="P45" i="1" s="1"/>
  <c r="CR45" i="1"/>
  <c r="Q45" i="1" s="1"/>
  <c r="CS45" i="1"/>
  <c r="CU45" i="1"/>
  <c r="T45" i="1" s="1"/>
  <c r="FR45" i="1"/>
  <c r="GL45" i="1"/>
  <c r="GN45" i="1"/>
  <c r="GO45" i="1"/>
  <c r="GV45" i="1"/>
  <c r="HC45" i="1"/>
  <c r="GX45" i="1" s="1"/>
  <c r="B47" i="1"/>
  <c r="C47" i="1"/>
  <c r="D47" i="1"/>
  <c r="D30" i="1" s="1"/>
  <c r="F47" i="1"/>
  <c r="G47" i="1"/>
  <c r="BX47" i="1"/>
  <c r="CK47" i="1"/>
  <c r="CK30" i="1" s="1"/>
  <c r="CL47" i="1"/>
  <c r="CL30" i="1" s="1"/>
  <c r="CM47" i="1"/>
  <c r="BD47" i="1" s="1"/>
  <c r="F72" i="1" s="1"/>
  <c r="D77" i="1"/>
  <c r="D79" i="1"/>
  <c r="E79" i="1"/>
  <c r="G79" i="1"/>
  <c r="Z79" i="1"/>
  <c r="AA79" i="1"/>
  <c r="AM79" i="1"/>
  <c r="AN79" i="1"/>
  <c r="BE79" i="1"/>
  <c r="BF79" i="1"/>
  <c r="BG79" i="1"/>
  <c r="BH79" i="1"/>
  <c r="BI79" i="1"/>
  <c r="BJ79" i="1"/>
  <c r="BK79" i="1"/>
  <c r="BL79" i="1"/>
  <c r="BM79" i="1"/>
  <c r="BN79" i="1"/>
  <c r="BO79" i="1"/>
  <c r="BP79" i="1"/>
  <c r="BQ79" i="1"/>
  <c r="BR79" i="1"/>
  <c r="BS79" i="1"/>
  <c r="BT79" i="1"/>
  <c r="BU79" i="1"/>
  <c r="BV79" i="1"/>
  <c r="BW79" i="1"/>
  <c r="CN79" i="1"/>
  <c r="CO79" i="1"/>
  <c r="CP79" i="1"/>
  <c r="CQ79" i="1"/>
  <c r="CR79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DK79" i="1"/>
  <c r="DL79" i="1"/>
  <c r="DM79" i="1"/>
  <c r="DN79" i="1"/>
  <c r="DO79" i="1"/>
  <c r="DP79" i="1"/>
  <c r="DQ79" i="1"/>
  <c r="DR79" i="1"/>
  <c r="DS79" i="1"/>
  <c r="DT79" i="1"/>
  <c r="DU79" i="1"/>
  <c r="DV79" i="1"/>
  <c r="DW79" i="1"/>
  <c r="DX79" i="1"/>
  <c r="DY79" i="1"/>
  <c r="DZ79" i="1"/>
  <c r="EA79" i="1"/>
  <c r="EB79" i="1"/>
  <c r="EC79" i="1"/>
  <c r="ED79" i="1"/>
  <c r="EE79" i="1"/>
  <c r="EF79" i="1"/>
  <c r="EG79" i="1"/>
  <c r="EH79" i="1"/>
  <c r="EI79" i="1"/>
  <c r="EJ79" i="1"/>
  <c r="EK79" i="1"/>
  <c r="EL79" i="1"/>
  <c r="EM79" i="1"/>
  <c r="EN79" i="1"/>
  <c r="EO79" i="1"/>
  <c r="EP79" i="1"/>
  <c r="EQ79" i="1"/>
  <c r="ER79" i="1"/>
  <c r="ES79" i="1"/>
  <c r="ET79" i="1"/>
  <c r="EU79" i="1"/>
  <c r="EV79" i="1"/>
  <c r="EW79" i="1"/>
  <c r="EX79" i="1"/>
  <c r="EY79" i="1"/>
  <c r="EZ79" i="1"/>
  <c r="FA79" i="1"/>
  <c r="FB79" i="1"/>
  <c r="FC79" i="1"/>
  <c r="FD79" i="1"/>
  <c r="FE79" i="1"/>
  <c r="FF79" i="1"/>
  <c r="FG79" i="1"/>
  <c r="FH79" i="1"/>
  <c r="FI79" i="1"/>
  <c r="FJ79" i="1"/>
  <c r="FK79" i="1"/>
  <c r="FL79" i="1"/>
  <c r="FM79" i="1"/>
  <c r="FN79" i="1"/>
  <c r="FO79" i="1"/>
  <c r="FP79" i="1"/>
  <c r="FQ79" i="1"/>
  <c r="FR79" i="1"/>
  <c r="FS79" i="1"/>
  <c r="FT79" i="1"/>
  <c r="FU79" i="1"/>
  <c r="FV79" i="1"/>
  <c r="FW79" i="1"/>
  <c r="FX79" i="1"/>
  <c r="FY79" i="1"/>
  <c r="FZ79" i="1"/>
  <c r="GA79" i="1"/>
  <c r="GB79" i="1"/>
  <c r="GC79" i="1"/>
  <c r="GD79" i="1"/>
  <c r="GE79" i="1"/>
  <c r="GF79" i="1"/>
  <c r="GG79" i="1"/>
  <c r="GH79" i="1"/>
  <c r="GI79" i="1"/>
  <c r="GJ79" i="1"/>
  <c r="GK79" i="1"/>
  <c r="GL79" i="1"/>
  <c r="GM79" i="1"/>
  <c r="GN79" i="1"/>
  <c r="GO79" i="1"/>
  <c r="GP79" i="1"/>
  <c r="GQ79" i="1"/>
  <c r="GR79" i="1"/>
  <c r="GS79" i="1"/>
  <c r="GT79" i="1"/>
  <c r="GU79" i="1"/>
  <c r="GV79" i="1"/>
  <c r="GW79" i="1"/>
  <c r="GX79" i="1"/>
  <c r="D81" i="1"/>
  <c r="I81" i="1"/>
  <c r="K81" i="1"/>
  <c r="AC81" i="1"/>
  <c r="CQ81" i="1" s="1"/>
  <c r="P81" i="1" s="1"/>
  <c r="AE81" i="1"/>
  <c r="CS81" i="1" s="1"/>
  <c r="AF81" i="1"/>
  <c r="AG81" i="1"/>
  <c r="CU81" i="1" s="1"/>
  <c r="T81" i="1" s="1"/>
  <c r="AH81" i="1"/>
  <c r="CV81" i="1" s="1"/>
  <c r="AI81" i="1"/>
  <c r="CW81" i="1" s="1"/>
  <c r="AJ81" i="1"/>
  <c r="CR81" i="1"/>
  <c r="Q81" i="1" s="1"/>
  <c r="CT81" i="1"/>
  <c r="CX81" i="1"/>
  <c r="W81" i="1" s="1"/>
  <c r="FR81" i="1"/>
  <c r="GL81" i="1"/>
  <c r="GN81" i="1"/>
  <c r="GO81" i="1"/>
  <c r="GV81" i="1"/>
  <c r="HC81" i="1" s="1"/>
  <c r="D82" i="1"/>
  <c r="I82" i="1"/>
  <c r="K82" i="1"/>
  <c r="AC82" i="1"/>
  <c r="AE82" i="1"/>
  <c r="CS82" i="1" s="1"/>
  <c r="R82" i="1" s="1"/>
  <c r="AF82" i="1"/>
  <c r="CT82" i="1" s="1"/>
  <c r="S82" i="1" s="1"/>
  <c r="AG82" i="1"/>
  <c r="CU82" i="1" s="1"/>
  <c r="T82" i="1" s="1"/>
  <c r="AH82" i="1"/>
  <c r="CV82" i="1" s="1"/>
  <c r="U82" i="1" s="1"/>
  <c r="AI82" i="1"/>
  <c r="CW82" i="1" s="1"/>
  <c r="V82" i="1" s="1"/>
  <c r="AJ82" i="1"/>
  <c r="CR82" i="1"/>
  <c r="Q82" i="1" s="1"/>
  <c r="CX82" i="1"/>
  <c r="W82" i="1" s="1"/>
  <c r="FR82" i="1"/>
  <c r="GK82" i="1"/>
  <c r="GL82" i="1"/>
  <c r="GN82" i="1"/>
  <c r="GO82" i="1"/>
  <c r="GV82" i="1"/>
  <c r="HC82" i="1" s="1"/>
  <c r="D83" i="1"/>
  <c r="I83" i="1"/>
  <c r="K83" i="1"/>
  <c r="AC83" i="1"/>
  <c r="AE83" i="1"/>
  <c r="AD83" i="1" s="1"/>
  <c r="AF83" i="1"/>
  <c r="AG83" i="1"/>
  <c r="AH83" i="1"/>
  <c r="AI83" i="1"/>
  <c r="CW83" i="1" s="1"/>
  <c r="V83" i="1" s="1"/>
  <c r="AJ83" i="1"/>
  <c r="CR83" i="1"/>
  <c r="Q83" i="1" s="1"/>
  <c r="CS83" i="1"/>
  <c r="R83" i="1" s="1"/>
  <c r="GK83" i="1" s="1"/>
  <c r="CT83" i="1"/>
  <c r="S83" i="1" s="1"/>
  <c r="CY83" i="1" s="1"/>
  <c r="X83" i="1" s="1"/>
  <c r="CU83" i="1"/>
  <c r="T83" i="1" s="1"/>
  <c r="CV83" i="1"/>
  <c r="U83" i="1" s="1"/>
  <c r="CX83" i="1"/>
  <c r="W83" i="1" s="1"/>
  <c r="CZ83" i="1"/>
  <c r="Y83" i="1" s="1"/>
  <c r="FR83" i="1"/>
  <c r="GL83" i="1"/>
  <c r="GN83" i="1"/>
  <c r="GO83" i="1"/>
  <c r="GV83" i="1"/>
  <c r="HC83" i="1"/>
  <c r="GX83" i="1" s="1"/>
  <c r="D84" i="1"/>
  <c r="I84" i="1"/>
  <c r="K84" i="1"/>
  <c r="AC84" i="1"/>
  <c r="AE84" i="1"/>
  <c r="AF84" i="1"/>
  <c r="AG84" i="1"/>
  <c r="CU84" i="1" s="1"/>
  <c r="T84" i="1" s="1"/>
  <c r="AH84" i="1"/>
  <c r="AI84" i="1"/>
  <c r="CW84" i="1" s="1"/>
  <c r="V84" i="1" s="1"/>
  <c r="AJ84" i="1"/>
  <c r="CQ84" i="1"/>
  <c r="CT84" i="1"/>
  <c r="S84" i="1" s="1"/>
  <c r="CV84" i="1"/>
  <c r="U84" i="1" s="1"/>
  <c r="CX84" i="1"/>
  <c r="FR84" i="1"/>
  <c r="GL84" i="1"/>
  <c r="GN84" i="1"/>
  <c r="GO84" i="1"/>
  <c r="GV84" i="1"/>
  <c r="HC84" i="1"/>
  <c r="D85" i="1"/>
  <c r="I85" i="1"/>
  <c r="K85" i="1"/>
  <c r="AC85" i="1"/>
  <c r="CQ85" i="1" s="1"/>
  <c r="P85" i="1" s="1"/>
  <c r="AE85" i="1"/>
  <c r="AF85" i="1"/>
  <c r="AG85" i="1"/>
  <c r="AH85" i="1"/>
  <c r="AI85" i="1"/>
  <c r="AJ85" i="1"/>
  <c r="CR85" i="1"/>
  <c r="Q85" i="1" s="1"/>
  <c r="CT85" i="1"/>
  <c r="S85" i="1" s="1"/>
  <c r="CU85" i="1"/>
  <c r="T85" i="1" s="1"/>
  <c r="CV85" i="1"/>
  <c r="U85" i="1" s="1"/>
  <c r="CW85" i="1"/>
  <c r="V85" i="1" s="1"/>
  <c r="CX85" i="1"/>
  <c r="W85" i="1" s="1"/>
  <c r="FR85" i="1"/>
  <c r="GL85" i="1"/>
  <c r="GN85" i="1"/>
  <c r="GO85" i="1"/>
  <c r="GV85" i="1"/>
  <c r="HC85" i="1"/>
  <c r="D86" i="1"/>
  <c r="I86" i="1"/>
  <c r="K86" i="1"/>
  <c r="AC86" i="1"/>
  <c r="AE86" i="1"/>
  <c r="AF86" i="1"/>
  <c r="AG86" i="1"/>
  <c r="CU86" i="1" s="1"/>
  <c r="AH86" i="1"/>
  <c r="CV86" i="1" s="1"/>
  <c r="AI86" i="1"/>
  <c r="CW86" i="1" s="1"/>
  <c r="AJ86" i="1"/>
  <c r="CX86" i="1" s="1"/>
  <c r="CQ86" i="1"/>
  <c r="P86" i="1" s="1"/>
  <c r="CR86" i="1"/>
  <c r="CT86" i="1"/>
  <c r="FR86" i="1"/>
  <c r="GL86" i="1"/>
  <c r="GN86" i="1"/>
  <c r="GO86" i="1"/>
  <c r="GV86" i="1"/>
  <c r="HC86" i="1"/>
  <c r="D87" i="1"/>
  <c r="I87" i="1"/>
  <c r="K87" i="1"/>
  <c r="AC87" i="1"/>
  <c r="AE87" i="1"/>
  <c r="AF87" i="1"/>
  <c r="AG87" i="1"/>
  <c r="CU87" i="1" s="1"/>
  <c r="T87" i="1" s="1"/>
  <c r="AH87" i="1"/>
  <c r="CV87" i="1" s="1"/>
  <c r="U87" i="1" s="1"/>
  <c r="AI87" i="1"/>
  <c r="CW87" i="1" s="1"/>
  <c r="AJ87" i="1"/>
  <c r="CT87" i="1"/>
  <c r="CX87" i="1"/>
  <c r="FR87" i="1"/>
  <c r="GL87" i="1"/>
  <c r="GN87" i="1"/>
  <c r="GO87" i="1"/>
  <c r="GV87" i="1"/>
  <c r="HC87" i="1" s="1"/>
  <c r="GX87" i="1" s="1"/>
  <c r="D88" i="1"/>
  <c r="I88" i="1"/>
  <c r="K88" i="1"/>
  <c r="AC88" i="1"/>
  <c r="AE88" i="1"/>
  <c r="AF88" i="1"/>
  <c r="AG88" i="1"/>
  <c r="AH88" i="1"/>
  <c r="AI88" i="1"/>
  <c r="CW88" i="1" s="1"/>
  <c r="V88" i="1" s="1"/>
  <c r="AJ88" i="1"/>
  <c r="CQ88" i="1"/>
  <c r="P88" i="1" s="1"/>
  <c r="CR88" i="1"/>
  <c r="Q88" i="1" s="1"/>
  <c r="CS88" i="1"/>
  <c r="CU88" i="1"/>
  <c r="T88" i="1" s="1"/>
  <c r="CV88" i="1"/>
  <c r="U88" i="1" s="1"/>
  <c r="CX88" i="1"/>
  <c r="W88" i="1" s="1"/>
  <c r="FR88" i="1"/>
  <c r="GL88" i="1"/>
  <c r="GN88" i="1"/>
  <c r="GO88" i="1"/>
  <c r="GV88" i="1"/>
  <c r="HC88" i="1"/>
  <c r="GX88" i="1" s="1"/>
  <c r="D89" i="1"/>
  <c r="I89" i="1"/>
  <c r="K89" i="1"/>
  <c r="AC89" i="1"/>
  <c r="CQ89" i="1" s="1"/>
  <c r="P89" i="1" s="1"/>
  <c r="AE89" i="1"/>
  <c r="AF89" i="1"/>
  <c r="CT89" i="1" s="1"/>
  <c r="S89" i="1" s="1"/>
  <c r="CZ89" i="1" s="1"/>
  <c r="Y89" i="1" s="1"/>
  <c r="AG89" i="1"/>
  <c r="AH89" i="1"/>
  <c r="AI89" i="1"/>
  <c r="AJ89" i="1"/>
  <c r="CU89" i="1"/>
  <c r="T89" i="1" s="1"/>
  <c r="CV89" i="1"/>
  <c r="U89" i="1" s="1"/>
  <c r="CW89" i="1"/>
  <c r="V89" i="1" s="1"/>
  <c r="CX89" i="1"/>
  <c r="W89" i="1" s="1"/>
  <c r="CY89" i="1"/>
  <c r="X89" i="1" s="1"/>
  <c r="FR89" i="1"/>
  <c r="GL89" i="1"/>
  <c r="GN89" i="1"/>
  <c r="GO89" i="1"/>
  <c r="GV89" i="1"/>
  <c r="HC89" i="1" s="1"/>
  <c r="GX89" i="1" s="1"/>
  <c r="D90" i="1"/>
  <c r="I90" i="1"/>
  <c r="K90" i="1"/>
  <c r="AC90" i="1"/>
  <c r="AE90" i="1"/>
  <c r="CS90" i="1" s="1"/>
  <c r="R90" i="1" s="1"/>
  <c r="GK90" i="1" s="1"/>
  <c r="AF90" i="1"/>
  <c r="AG90" i="1"/>
  <c r="CU90" i="1" s="1"/>
  <c r="T90" i="1" s="1"/>
  <c r="AH90" i="1"/>
  <c r="CV90" i="1" s="1"/>
  <c r="AI90" i="1"/>
  <c r="CW90" i="1" s="1"/>
  <c r="V90" i="1" s="1"/>
  <c r="AJ90" i="1"/>
  <c r="CX90" i="1" s="1"/>
  <c r="CT90" i="1"/>
  <c r="S90" i="1" s="1"/>
  <c r="FR90" i="1"/>
  <c r="GL90" i="1"/>
  <c r="GN90" i="1"/>
  <c r="GO90" i="1"/>
  <c r="GV90" i="1"/>
  <c r="HC90" i="1"/>
  <c r="D91" i="1"/>
  <c r="I91" i="1"/>
  <c r="K91" i="1"/>
  <c r="W91" i="1"/>
  <c r="AC91" i="1"/>
  <c r="AE91" i="1"/>
  <c r="AF91" i="1"/>
  <c r="CT91" i="1" s="1"/>
  <c r="S91" i="1" s="1"/>
  <c r="AG91" i="1"/>
  <c r="CU91" i="1" s="1"/>
  <c r="AH91" i="1"/>
  <c r="AI91" i="1"/>
  <c r="CW91" i="1" s="1"/>
  <c r="V91" i="1" s="1"/>
  <c r="AJ91" i="1"/>
  <c r="CV91" i="1"/>
  <c r="CX91" i="1"/>
  <c r="FR91" i="1"/>
  <c r="GL91" i="1"/>
  <c r="GN91" i="1"/>
  <c r="GO91" i="1"/>
  <c r="GV91" i="1"/>
  <c r="HC91" i="1" s="1"/>
  <c r="GX91" i="1" s="1"/>
  <c r="B93" i="1"/>
  <c r="B79" i="1" s="1"/>
  <c r="C93" i="1"/>
  <c r="C79" i="1" s="1"/>
  <c r="D93" i="1"/>
  <c r="F93" i="1"/>
  <c r="F79" i="1" s="1"/>
  <c r="G93" i="1"/>
  <c r="BC93" i="1"/>
  <c r="BC79" i="1" s="1"/>
  <c r="BD93" i="1"/>
  <c r="BX93" i="1"/>
  <c r="BY93" i="1"/>
  <c r="BY79" i="1" s="1"/>
  <c r="BZ93" i="1"/>
  <c r="AQ93" i="1" s="1"/>
  <c r="F103" i="1" s="1"/>
  <c r="CK93" i="1"/>
  <c r="CL93" i="1"/>
  <c r="CL79" i="1" s="1"/>
  <c r="CM93" i="1"/>
  <c r="CM79" i="1" s="1"/>
  <c r="B123" i="1"/>
  <c r="B26" i="1" s="1"/>
  <c r="C123" i="1"/>
  <c r="C26" i="1" s="1"/>
  <c r="D123" i="1"/>
  <c r="D26" i="1" s="1"/>
  <c r="F123" i="1"/>
  <c r="F26" i="1" s="1"/>
  <c r="G123" i="1"/>
  <c r="D153" i="1"/>
  <c r="E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BE155" i="1"/>
  <c r="BF155" i="1"/>
  <c r="BG155" i="1"/>
  <c r="BH155" i="1"/>
  <c r="BI155" i="1"/>
  <c r="BJ155" i="1"/>
  <c r="BK155" i="1"/>
  <c r="BL155" i="1"/>
  <c r="BM155" i="1"/>
  <c r="BN155" i="1"/>
  <c r="BO155" i="1"/>
  <c r="BP155" i="1"/>
  <c r="BQ155" i="1"/>
  <c r="BR155" i="1"/>
  <c r="BS155" i="1"/>
  <c r="BT155" i="1"/>
  <c r="BU155" i="1"/>
  <c r="BV155" i="1"/>
  <c r="BW155" i="1"/>
  <c r="BX155" i="1"/>
  <c r="BY155" i="1"/>
  <c r="BZ155" i="1"/>
  <c r="CA155" i="1"/>
  <c r="CB155" i="1"/>
  <c r="CC155" i="1"/>
  <c r="CD155" i="1"/>
  <c r="CE155" i="1"/>
  <c r="CF155" i="1"/>
  <c r="CG155" i="1"/>
  <c r="CH155" i="1"/>
  <c r="CI155" i="1"/>
  <c r="CJ155" i="1"/>
  <c r="CK155" i="1"/>
  <c r="CL155" i="1"/>
  <c r="CM155" i="1"/>
  <c r="CN155" i="1"/>
  <c r="CO155" i="1"/>
  <c r="CP155" i="1"/>
  <c r="CQ155" i="1"/>
  <c r="CR155" i="1"/>
  <c r="CS155" i="1"/>
  <c r="CT155" i="1"/>
  <c r="CU155" i="1"/>
  <c r="CV155" i="1"/>
  <c r="CW155" i="1"/>
  <c r="CX155" i="1"/>
  <c r="CY155" i="1"/>
  <c r="CZ155" i="1"/>
  <c r="DA155" i="1"/>
  <c r="DB155" i="1"/>
  <c r="DC155" i="1"/>
  <c r="DD155" i="1"/>
  <c r="DE155" i="1"/>
  <c r="DF155" i="1"/>
  <c r="DG155" i="1"/>
  <c r="DH155" i="1"/>
  <c r="DI155" i="1"/>
  <c r="DJ155" i="1"/>
  <c r="DK155" i="1"/>
  <c r="DL155" i="1"/>
  <c r="DM155" i="1"/>
  <c r="DN155" i="1"/>
  <c r="DO155" i="1"/>
  <c r="DP155" i="1"/>
  <c r="DQ155" i="1"/>
  <c r="DR155" i="1"/>
  <c r="DS155" i="1"/>
  <c r="DT155" i="1"/>
  <c r="DU155" i="1"/>
  <c r="DV155" i="1"/>
  <c r="DW155" i="1"/>
  <c r="DX155" i="1"/>
  <c r="DY155" i="1"/>
  <c r="DZ155" i="1"/>
  <c r="EA155" i="1"/>
  <c r="EB155" i="1"/>
  <c r="EC155" i="1"/>
  <c r="ED155" i="1"/>
  <c r="EE155" i="1"/>
  <c r="EF155" i="1"/>
  <c r="EG155" i="1"/>
  <c r="EH155" i="1"/>
  <c r="EI155" i="1"/>
  <c r="EJ155" i="1"/>
  <c r="EK155" i="1"/>
  <c r="EL155" i="1"/>
  <c r="EM155" i="1"/>
  <c r="EN155" i="1"/>
  <c r="EO155" i="1"/>
  <c r="EP155" i="1"/>
  <c r="EQ155" i="1"/>
  <c r="ER155" i="1"/>
  <c r="ES155" i="1"/>
  <c r="ET155" i="1"/>
  <c r="EU155" i="1"/>
  <c r="EV155" i="1"/>
  <c r="EW155" i="1"/>
  <c r="EX155" i="1"/>
  <c r="EY155" i="1"/>
  <c r="EZ155" i="1"/>
  <c r="FA155" i="1"/>
  <c r="FB155" i="1"/>
  <c r="FC155" i="1"/>
  <c r="FD155" i="1"/>
  <c r="FE155" i="1"/>
  <c r="FF155" i="1"/>
  <c r="FG155" i="1"/>
  <c r="FH155" i="1"/>
  <c r="FI155" i="1"/>
  <c r="FJ155" i="1"/>
  <c r="FK155" i="1"/>
  <c r="FL155" i="1"/>
  <c r="FM155" i="1"/>
  <c r="FN155" i="1"/>
  <c r="FO155" i="1"/>
  <c r="FP155" i="1"/>
  <c r="FQ155" i="1"/>
  <c r="FR155" i="1"/>
  <c r="FS155" i="1"/>
  <c r="FT155" i="1"/>
  <c r="FU155" i="1"/>
  <c r="FV155" i="1"/>
  <c r="FW155" i="1"/>
  <c r="FX155" i="1"/>
  <c r="FY155" i="1"/>
  <c r="FZ155" i="1"/>
  <c r="GA155" i="1"/>
  <c r="GB155" i="1"/>
  <c r="GC155" i="1"/>
  <c r="GD155" i="1"/>
  <c r="GE155" i="1"/>
  <c r="GF155" i="1"/>
  <c r="GG155" i="1"/>
  <c r="GH155" i="1"/>
  <c r="GI155" i="1"/>
  <c r="GJ155" i="1"/>
  <c r="GK155" i="1"/>
  <c r="GL155" i="1"/>
  <c r="GM155" i="1"/>
  <c r="GN155" i="1"/>
  <c r="GO155" i="1"/>
  <c r="GP155" i="1"/>
  <c r="GQ155" i="1"/>
  <c r="GR155" i="1"/>
  <c r="GS155" i="1"/>
  <c r="GT155" i="1"/>
  <c r="GU155" i="1"/>
  <c r="GV155" i="1"/>
  <c r="GW155" i="1"/>
  <c r="GX155" i="1"/>
  <c r="D157" i="1"/>
  <c r="E159" i="1"/>
  <c r="Z159" i="1"/>
  <c r="AA159" i="1"/>
  <c r="AM159" i="1"/>
  <c r="AN159" i="1"/>
  <c r="BE159" i="1"/>
  <c r="BF159" i="1"/>
  <c r="BG159" i="1"/>
  <c r="BH159" i="1"/>
  <c r="BI159" i="1"/>
  <c r="BJ159" i="1"/>
  <c r="BK159" i="1"/>
  <c r="BL159" i="1"/>
  <c r="BM159" i="1"/>
  <c r="BN159" i="1"/>
  <c r="BO159" i="1"/>
  <c r="BP159" i="1"/>
  <c r="BQ159" i="1"/>
  <c r="BR159" i="1"/>
  <c r="BS159" i="1"/>
  <c r="BT159" i="1"/>
  <c r="BU159" i="1"/>
  <c r="BV159" i="1"/>
  <c r="BW159" i="1"/>
  <c r="CN159" i="1"/>
  <c r="CO159" i="1"/>
  <c r="CP159" i="1"/>
  <c r="CQ159" i="1"/>
  <c r="CR159" i="1"/>
  <c r="CS159" i="1"/>
  <c r="CT159" i="1"/>
  <c r="CU159" i="1"/>
  <c r="CV159" i="1"/>
  <c r="CW159" i="1"/>
  <c r="CX159" i="1"/>
  <c r="CY159" i="1"/>
  <c r="CZ159" i="1"/>
  <c r="DA159" i="1"/>
  <c r="DB159" i="1"/>
  <c r="DC159" i="1"/>
  <c r="DD159" i="1"/>
  <c r="DE159" i="1"/>
  <c r="DF159" i="1"/>
  <c r="DG159" i="1"/>
  <c r="DH159" i="1"/>
  <c r="DI159" i="1"/>
  <c r="DJ159" i="1"/>
  <c r="DK159" i="1"/>
  <c r="DL159" i="1"/>
  <c r="DM159" i="1"/>
  <c r="DN159" i="1"/>
  <c r="DO159" i="1"/>
  <c r="DP159" i="1"/>
  <c r="DQ159" i="1"/>
  <c r="DR159" i="1"/>
  <c r="DS159" i="1"/>
  <c r="DT159" i="1"/>
  <c r="DU159" i="1"/>
  <c r="DV159" i="1"/>
  <c r="DW159" i="1"/>
  <c r="DX159" i="1"/>
  <c r="DY159" i="1"/>
  <c r="DZ159" i="1"/>
  <c r="EA159" i="1"/>
  <c r="EB159" i="1"/>
  <c r="EC159" i="1"/>
  <c r="ED159" i="1"/>
  <c r="EE159" i="1"/>
  <c r="EF159" i="1"/>
  <c r="EG159" i="1"/>
  <c r="EH159" i="1"/>
  <c r="EI159" i="1"/>
  <c r="EJ159" i="1"/>
  <c r="EK159" i="1"/>
  <c r="EL159" i="1"/>
  <c r="EM159" i="1"/>
  <c r="EN159" i="1"/>
  <c r="EO159" i="1"/>
  <c r="EP159" i="1"/>
  <c r="EQ159" i="1"/>
  <c r="ER159" i="1"/>
  <c r="ES159" i="1"/>
  <c r="ET159" i="1"/>
  <c r="EU159" i="1"/>
  <c r="EV159" i="1"/>
  <c r="EW159" i="1"/>
  <c r="EX159" i="1"/>
  <c r="EY159" i="1"/>
  <c r="EZ159" i="1"/>
  <c r="FA159" i="1"/>
  <c r="FB159" i="1"/>
  <c r="FC159" i="1"/>
  <c r="FD159" i="1"/>
  <c r="FE159" i="1"/>
  <c r="FF159" i="1"/>
  <c r="FG159" i="1"/>
  <c r="FH159" i="1"/>
  <c r="FI159" i="1"/>
  <c r="FJ159" i="1"/>
  <c r="FK159" i="1"/>
  <c r="FL159" i="1"/>
  <c r="FM159" i="1"/>
  <c r="FN159" i="1"/>
  <c r="FO159" i="1"/>
  <c r="FP159" i="1"/>
  <c r="FQ159" i="1"/>
  <c r="FR159" i="1"/>
  <c r="FS159" i="1"/>
  <c r="FT159" i="1"/>
  <c r="FU159" i="1"/>
  <c r="FV159" i="1"/>
  <c r="FW159" i="1"/>
  <c r="FX159" i="1"/>
  <c r="FY159" i="1"/>
  <c r="FZ159" i="1"/>
  <c r="GA159" i="1"/>
  <c r="GB159" i="1"/>
  <c r="GC159" i="1"/>
  <c r="GD159" i="1"/>
  <c r="GE159" i="1"/>
  <c r="GF159" i="1"/>
  <c r="GG159" i="1"/>
  <c r="GH159" i="1"/>
  <c r="GI159" i="1"/>
  <c r="GJ159" i="1"/>
  <c r="GK159" i="1"/>
  <c r="GL159" i="1"/>
  <c r="GM159" i="1"/>
  <c r="GN159" i="1"/>
  <c r="GO159" i="1"/>
  <c r="GP159" i="1"/>
  <c r="GQ159" i="1"/>
  <c r="GR159" i="1"/>
  <c r="GS159" i="1"/>
  <c r="GT159" i="1"/>
  <c r="GU159" i="1"/>
  <c r="GV159" i="1"/>
  <c r="GW159" i="1"/>
  <c r="GX159" i="1"/>
  <c r="D161" i="1"/>
  <c r="I161" i="1"/>
  <c r="K161" i="1"/>
  <c r="AC161" i="1"/>
  <c r="CQ161" i="1" s="1"/>
  <c r="P161" i="1" s="1"/>
  <c r="AE161" i="1"/>
  <c r="CS161" i="1" s="1"/>
  <c r="R161" i="1" s="1"/>
  <c r="GK161" i="1" s="1"/>
  <c r="AF161" i="1"/>
  <c r="CT161" i="1" s="1"/>
  <c r="S161" i="1" s="1"/>
  <c r="CY161" i="1" s="1"/>
  <c r="X161" i="1" s="1"/>
  <c r="AG161" i="1"/>
  <c r="CU161" i="1" s="1"/>
  <c r="T161" i="1" s="1"/>
  <c r="AH161" i="1"/>
  <c r="CV161" i="1" s="1"/>
  <c r="U161" i="1" s="1"/>
  <c r="AI161" i="1"/>
  <c r="CW161" i="1" s="1"/>
  <c r="V161" i="1" s="1"/>
  <c r="AJ161" i="1"/>
  <c r="CX161" i="1" s="1"/>
  <c r="W161" i="1" s="1"/>
  <c r="FR161" i="1"/>
  <c r="GL161" i="1"/>
  <c r="GN161" i="1"/>
  <c r="GO161" i="1"/>
  <c r="GV161" i="1"/>
  <c r="HC161" i="1" s="1"/>
  <c r="GX161" i="1" s="1"/>
  <c r="D162" i="1"/>
  <c r="I162" i="1"/>
  <c r="K162" i="1"/>
  <c r="V162" i="1"/>
  <c r="AC162" i="1"/>
  <c r="CQ162" i="1" s="1"/>
  <c r="P162" i="1" s="1"/>
  <c r="AE162" i="1"/>
  <c r="CR162" i="1" s="1"/>
  <c r="Q162" i="1" s="1"/>
  <c r="AF162" i="1"/>
  <c r="CT162" i="1" s="1"/>
  <c r="S162" i="1" s="1"/>
  <c r="AG162" i="1"/>
  <c r="CU162" i="1" s="1"/>
  <c r="T162" i="1" s="1"/>
  <c r="AH162" i="1"/>
  <c r="CV162" i="1" s="1"/>
  <c r="U162" i="1" s="1"/>
  <c r="AI162" i="1"/>
  <c r="CW162" i="1" s="1"/>
  <c r="AJ162" i="1"/>
  <c r="CX162" i="1" s="1"/>
  <c r="W162" i="1" s="1"/>
  <c r="FR162" i="1"/>
  <c r="GL162" i="1"/>
  <c r="GN162" i="1"/>
  <c r="GO162" i="1"/>
  <c r="GV162" i="1"/>
  <c r="HC162" i="1"/>
  <c r="GX162" i="1" s="1"/>
  <c r="D163" i="1"/>
  <c r="I163" i="1"/>
  <c r="GX163" i="1" s="1"/>
  <c r="K163" i="1"/>
  <c r="AC163" i="1"/>
  <c r="AE163" i="1"/>
  <c r="AF163" i="1"/>
  <c r="CT163" i="1" s="1"/>
  <c r="AG163" i="1"/>
  <c r="CU163" i="1" s="1"/>
  <c r="AH163" i="1"/>
  <c r="CV163" i="1" s="1"/>
  <c r="AI163" i="1"/>
  <c r="CW163" i="1" s="1"/>
  <c r="AJ163" i="1"/>
  <c r="CX163" i="1" s="1"/>
  <c r="FR163" i="1"/>
  <c r="GL163" i="1"/>
  <c r="GN163" i="1"/>
  <c r="GO163" i="1"/>
  <c r="GV163" i="1"/>
  <c r="HC163" i="1"/>
  <c r="D164" i="1"/>
  <c r="I164" i="1"/>
  <c r="K164" i="1"/>
  <c r="AC164" i="1"/>
  <c r="AE164" i="1"/>
  <c r="AF164" i="1"/>
  <c r="CT164" i="1" s="1"/>
  <c r="S164" i="1" s="1"/>
  <c r="AG164" i="1"/>
  <c r="CU164" i="1" s="1"/>
  <c r="T164" i="1" s="1"/>
  <c r="AH164" i="1"/>
  <c r="CV164" i="1" s="1"/>
  <c r="U164" i="1" s="1"/>
  <c r="AI164" i="1"/>
  <c r="AJ164" i="1"/>
  <c r="CX164" i="1" s="1"/>
  <c r="W164" i="1" s="1"/>
  <c r="CQ164" i="1"/>
  <c r="P164" i="1" s="1"/>
  <c r="CW164" i="1"/>
  <c r="V164" i="1" s="1"/>
  <c r="FR164" i="1"/>
  <c r="GL164" i="1"/>
  <c r="GN164" i="1"/>
  <c r="GO164" i="1"/>
  <c r="GV164" i="1"/>
  <c r="HC164" i="1" s="1"/>
  <c r="GX164" i="1" s="1"/>
  <c r="D165" i="1"/>
  <c r="I165" i="1"/>
  <c r="K165" i="1"/>
  <c r="AC165" i="1"/>
  <c r="AE165" i="1"/>
  <c r="AF165" i="1"/>
  <c r="AG165" i="1"/>
  <c r="AH165" i="1"/>
  <c r="AI165" i="1"/>
  <c r="AJ165" i="1"/>
  <c r="CX165" i="1" s="1"/>
  <c r="W165" i="1" s="1"/>
  <c r="CQ165" i="1"/>
  <c r="P165" i="1" s="1"/>
  <c r="CR165" i="1"/>
  <c r="Q165" i="1" s="1"/>
  <c r="CS165" i="1"/>
  <c r="CT165" i="1"/>
  <c r="S165" i="1" s="1"/>
  <c r="CU165" i="1"/>
  <c r="T165" i="1" s="1"/>
  <c r="CV165" i="1"/>
  <c r="U165" i="1" s="1"/>
  <c r="CW165" i="1"/>
  <c r="V165" i="1" s="1"/>
  <c r="FR165" i="1"/>
  <c r="GL165" i="1"/>
  <c r="GN165" i="1"/>
  <c r="GO165" i="1"/>
  <c r="GV165" i="1"/>
  <c r="HC165" i="1"/>
  <c r="GX165" i="1" s="1"/>
  <c r="D166" i="1"/>
  <c r="I166" i="1"/>
  <c r="K166" i="1"/>
  <c r="AC166" i="1"/>
  <c r="AE166" i="1"/>
  <c r="AF166" i="1"/>
  <c r="AG166" i="1"/>
  <c r="CU166" i="1" s="1"/>
  <c r="T166" i="1" s="1"/>
  <c r="AH166" i="1"/>
  <c r="AI166" i="1"/>
  <c r="AJ166" i="1"/>
  <c r="CX166" i="1" s="1"/>
  <c r="W166" i="1" s="1"/>
  <c r="CQ166" i="1"/>
  <c r="CV166" i="1"/>
  <c r="U166" i="1" s="1"/>
  <c r="CW166" i="1"/>
  <c r="FR166" i="1"/>
  <c r="GL166" i="1"/>
  <c r="GN166" i="1"/>
  <c r="GO166" i="1"/>
  <c r="CC182" i="1" s="1"/>
  <c r="GV166" i="1"/>
  <c r="HC166" i="1" s="1"/>
  <c r="GX166" i="1" s="1"/>
  <c r="D167" i="1"/>
  <c r="I167" i="1"/>
  <c r="K167" i="1"/>
  <c r="AC167" i="1"/>
  <c r="CQ167" i="1" s="1"/>
  <c r="P167" i="1" s="1"/>
  <c r="AE167" i="1"/>
  <c r="AF167" i="1"/>
  <c r="CT167" i="1" s="1"/>
  <c r="S167" i="1" s="1"/>
  <c r="CZ167" i="1" s="1"/>
  <c r="Y167" i="1" s="1"/>
  <c r="AG167" i="1"/>
  <c r="AH167" i="1"/>
  <c r="AI167" i="1"/>
  <c r="AJ167" i="1"/>
  <c r="CU167" i="1"/>
  <c r="T167" i="1" s="1"/>
  <c r="CV167" i="1"/>
  <c r="U167" i="1" s="1"/>
  <c r="CW167" i="1"/>
  <c r="V167" i="1" s="1"/>
  <c r="CX167" i="1"/>
  <c r="W167" i="1" s="1"/>
  <c r="CY167" i="1"/>
  <c r="X167" i="1" s="1"/>
  <c r="FR167" i="1"/>
  <c r="GL167" i="1"/>
  <c r="GN167" i="1"/>
  <c r="GO167" i="1"/>
  <c r="GV167" i="1"/>
  <c r="HC167" i="1" s="1"/>
  <c r="GX167" i="1" s="1"/>
  <c r="D168" i="1"/>
  <c r="I168" i="1"/>
  <c r="K168" i="1"/>
  <c r="AC168" i="1"/>
  <c r="AE168" i="1"/>
  <c r="AD168" i="1" s="1"/>
  <c r="AF168" i="1"/>
  <c r="AG168" i="1"/>
  <c r="CU168" i="1" s="1"/>
  <c r="T168" i="1" s="1"/>
  <c r="AH168" i="1"/>
  <c r="CV168" i="1" s="1"/>
  <c r="U168" i="1" s="1"/>
  <c r="AI168" i="1"/>
  <c r="CW168" i="1" s="1"/>
  <c r="V168" i="1" s="1"/>
  <c r="AJ168" i="1"/>
  <c r="CX168" i="1" s="1"/>
  <c r="W168" i="1" s="1"/>
  <c r="CQ168" i="1"/>
  <c r="P168" i="1" s="1"/>
  <c r="CR168" i="1"/>
  <c r="Q168" i="1" s="1"/>
  <c r="CS168" i="1"/>
  <c r="R168" i="1" s="1"/>
  <c r="GK168" i="1" s="1"/>
  <c r="CT168" i="1"/>
  <c r="S168" i="1" s="1"/>
  <c r="FR168" i="1"/>
  <c r="GL168" i="1"/>
  <c r="GN168" i="1"/>
  <c r="GO168" i="1"/>
  <c r="GV168" i="1"/>
  <c r="HC168" i="1" s="1"/>
  <c r="GX168" i="1" s="1"/>
  <c r="D169" i="1"/>
  <c r="AC169" i="1"/>
  <c r="AE169" i="1"/>
  <c r="AF169" i="1"/>
  <c r="AG169" i="1"/>
  <c r="AH169" i="1"/>
  <c r="AI169" i="1"/>
  <c r="AJ169" i="1"/>
  <c r="CT169" i="1"/>
  <c r="S169" i="1" s="1"/>
  <c r="CU169" i="1"/>
  <c r="T169" i="1" s="1"/>
  <c r="CV169" i="1"/>
  <c r="U169" i="1" s="1"/>
  <c r="CW169" i="1"/>
  <c r="V169" i="1" s="1"/>
  <c r="CX169" i="1"/>
  <c r="W169" i="1" s="1"/>
  <c r="CY169" i="1"/>
  <c r="X169" i="1" s="1"/>
  <c r="CZ169" i="1"/>
  <c r="Y169" i="1" s="1"/>
  <c r="FR169" i="1"/>
  <c r="GL169" i="1"/>
  <c r="GN169" i="1"/>
  <c r="GO169" i="1"/>
  <c r="GV169" i="1"/>
  <c r="HC169" i="1" s="1"/>
  <c r="GX169" i="1" s="1"/>
  <c r="D170" i="1"/>
  <c r="I170" i="1"/>
  <c r="K170" i="1"/>
  <c r="V170" i="1"/>
  <c r="W170" i="1"/>
  <c r="AC170" i="1"/>
  <c r="CQ170" i="1" s="1"/>
  <c r="P170" i="1" s="1"/>
  <c r="AE170" i="1"/>
  <c r="AD170" i="1" s="1"/>
  <c r="AF170" i="1"/>
  <c r="AG170" i="1"/>
  <c r="AH170" i="1"/>
  <c r="CV170" i="1" s="1"/>
  <c r="U170" i="1" s="1"/>
  <c r="AI170" i="1"/>
  <c r="CW170" i="1" s="1"/>
  <c r="AJ170" i="1"/>
  <c r="CT170" i="1"/>
  <c r="S170" i="1" s="1"/>
  <c r="CU170" i="1"/>
  <c r="T170" i="1" s="1"/>
  <c r="CX170" i="1"/>
  <c r="FR170" i="1"/>
  <c r="GL170" i="1"/>
  <c r="GN170" i="1"/>
  <c r="GO170" i="1"/>
  <c r="GV170" i="1"/>
  <c r="HC170" i="1" s="1"/>
  <c r="GX170" i="1"/>
  <c r="D171" i="1"/>
  <c r="AC171" i="1"/>
  <c r="CQ171" i="1" s="1"/>
  <c r="P171" i="1" s="1"/>
  <c r="AE171" i="1"/>
  <c r="AF171" i="1"/>
  <c r="AG171" i="1"/>
  <c r="CU171" i="1" s="1"/>
  <c r="T171" i="1" s="1"/>
  <c r="AH171" i="1"/>
  <c r="AI171" i="1"/>
  <c r="AJ171" i="1"/>
  <c r="CV171" i="1"/>
  <c r="U171" i="1" s="1"/>
  <c r="CW171" i="1"/>
  <c r="V171" i="1" s="1"/>
  <c r="CX171" i="1"/>
  <c r="W171" i="1" s="1"/>
  <c r="FR171" i="1"/>
  <c r="GL171" i="1"/>
  <c r="GN171" i="1"/>
  <c r="GO171" i="1"/>
  <c r="GV171" i="1"/>
  <c r="HC171" i="1" s="1"/>
  <c r="GX171" i="1" s="1"/>
  <c r="D172" i="1"/>
  <c r="AC172" i="1"/>
  <c r="AE172" i="1"/>
  <c r="AF172" i="1"/>
  <c r="AG172" i="1"/>
  <c r="CU172" i="1" s="1"/>
  <c r="T172" i="1" s="1"/>
  <c r="AH172" i="1"/>
  <c r="CV172" i="1" s="1"/>
  <c r="U172" i="1" s="1"/>
  <c r="AI172" i="1"/>
  <c r="CW172" i="1" s="1"/>
  <c r="V172" i="1" s="1"/>
  <c r="AJ172" i="1"/>
  <c r="CX172" i="1" s="1"/>
  <c r="W172" i="1" s="1"/>
  <c r="CQ172" i="1"/>
  <c r="P172" i="1" s="1"/>
  <c r="CR172" i="1"/>
  <c r="Q172" i="1" s="1"/>
  <c r="CS172" i="1"/>
  <c r="FR172" i="1"/>
  <c r="GL172" i="1"/>
  <c r="GN172" i="1"/>
  <c r="GO172" i="1"/>
  <c r="GV172" i="1"/>
  <c r="HC172" i="1" s="1"/>
  <c r="GX172" i="1" s="1"/>
  <c r="D173" i="1"/>
  <c r="I173" i="1"/>
  <c r="K173" i="1"/>
  <c r="AC173" i="1"/>
  <c r="AE173" i="1"/>
  <c r="AF173" i="1"/>
  <c r="AG173" i="1"/>
  <c r="CU173" i="1" s="1"/>
  <c r="T173" i="1" s="1"/>
  <c r="AH173" i="1"/>
  <c r="CV173" i="1" s="1"/>
  <c r="U173" i="1" s="1"/>
  <c r="AI173" i="1"/>
  <c r="CW173" i="1" s="1"/>
  <c r="V173" i="1" s="1"/>
  <c r="AJ173" i="1"/>
  <c r="CX173" i="1" s="1"/>
  <c r="W173" i="1" s="1"/>
  <c r="CQ173" i="1"/>
  <c r="P173" i="1" s="1"/>
  <c r="CR173" i="1"/>
  <c r="Q173" i="1" s="1"/>
  <c r="FR173" i="1"/>
  <c r="GL173" i="1"/>
  <c r="GN173" i="1"/>
  <c r="GO173" i="1"/>
  <c r="GV173" i="1"/>
  <c r="HC173" i="1" s="1"/>
  <c r="GX173" i="1" s="1"/>
  <c r="D174" i="1"/>
  <c r="I174" i="1"/>
  <c r="K174" i="1"/>
  <c r="AC174" i="1"/>
  <c r="CQ174" i="1" s="1"/>
  <c r="AE174" i="1"/>
  <c r="AF174" i="1"/>
  <c r="AG174" i="1"/>
  <c r="AH174" i="1"/>
  <c r="AI174" i="1"/>
  <c r="AJ174" i="1"/>
  <c r="CX174" i="1" s="1"/>
  <c r="CS174" i="1"/>
  <c r="CU174" i="1"/>
  <c r="T174" i="1" s="1"/>
  <c r="CV174" i="1"/>
  <c r="U174" i="1" s="1"/>
  <c r="CW174" i="1"/>
  <c r="FR174" i="1"/>
  <c r="GL174" i="1"/>
  <c r="GN174" i="1"/>
  <c r="GO174" i="1"/>
  <c r="GV174" i="1"/>
  <c r="HC174" i="1" s="1"/>
  <c r="D175" i="1"/>
  <c r="AC175" i="1"/>
  <c r="AE175" i="1"/>
  <c r="AF175" i="1"/>
  <c r="CT175" i="1" s="1"/>
  <c r="S175" i="1" s="1"/>
  <c r="AG175" i="1"/>
  <c r="CU175" i="1" s="1"/>
  <c r="T175" i="1" s="1"/>
  <c r="AH175" i="1"/>
  <c r="CV175" i="1" s="1"/>
  <c r="U175" i="1" s="1"/>
  <c r="AI175" i="1"/>
  <c r="CW175" i="1" s="1"/>
  <c r="V175" i="1" s="1"/>
  <c r="AJ175" i="1"/>
  <c r="CX175" i="1" s="1"/>
  <c r="W175" i="1" s="1"/>
  <c r="CQ175" i="1"/>
  <c r="P175" i="1" s="1"/>
  <c r="FR175" i="1"/>
  <c r="GL175" i="1"/>
  <c r="GN175" i="1"/>
  <c r="GO175" i="1"/>
  <c r="GV175" i="1"/>
  <c r="HC175" i="1" s="1"/>
  <c r="GX175" i="1" s="1"/>
  <c r="D176" i="1"/>
  <c r="I176" i="1"/>
  <c r="K176" i="1"/>
  <c r="AC176" i="1"/>
  <c r="AE176" i="1"/>
  <c r="AF176" i="1"/>
  <c r="AG176" i="1"/>
  <c r="CU176" i="1" s="1"/>
  <c r="T176" i="1" s="1"/>
  <c r="AH176" i="1"/>
  <c r="CV176" i="1" s="1"/>
  <c r="U176" i="1" s="1"/>
  <c r="AI176" i="1"/>
  <c r="CW176" i="1" s="1"/>
  <c r="V176" i="1" s="1"/>
  <c r="AJ176" i="1"/>
  <c r="CX176" i="1" s="1"/>
  <c r="W176" i="1" s="1"/>
  <c r="CQ176" i="1"/>
  <c r="P176" i="1" s="1"/>
  <c r="CR176" i="1"/>
  <c r="Q176" i="1" s="1"/>
  <c r="FR176" i="1"/>
  <c r="GL176" i="1"/>
  <c r="GN176" i="1"/>
  <c r="GO176" i="1"/>
  <c r="GV176" i="1"/>
  <c r="HC176" i="1"/>
  <c r="D177" i="1"/>
  <c r="I177" i="1"/>
  <c r="K177" i="1"/>
  <c r="AC177" i="1"/>
  <c r="AE177" i="1"/>
  <c r="AF177" i="1"/>
  <c r="AG177" i="1"/>
  <c r="CU177" i="1" s="1"/>
  <c r="T177" i="1" s="1"/>
  <c r="AH177" i="1"/>
  <c r="CV177" i="1" s="1"/>
  <c r="U177" i="1" s="1"/>
  <c r="AI177" i="1"/>
  <c r="CW177" i="1" s="1"/>
  <c r="V177" i="1" s="1"/>
  <c r="AJ177" i="1"/>
  <c r="CX177" i="1" s="1"/>
  <c r="W177" i="1" s="1"/>
  <c r="CQ177" i="1"/>
  <c r="P177" i="1" s="1"/>
  <c r="FR177" i="1"/>
  <c r="GL177" i="1"/>
  <c r="GN177" i="1"/>
  <c r="GO177" i="1"/>
  <c r="GV177" i="1"/>
  <c r="HC177" i="1"/>
  <c r="GX177" i="1" s="1"/>
  <c r="D178" i="1"/>
  <c r="I178" i="1"/>
  <c r="K178" i="1"/>
  <c r="AC178" i="1"/>
  <c r="CQ178" i="1" s="1"/>
  <c r="AE178" i="1"/>
  <c r="AF178" i="1"/>
  <c r="AG178" i="1"/>
  <c r="CU178" i="1" s="1"/>
  <c r="AH178" i="1"/>
  <c r="CV178" i="1" s="1"/>
  <c r="AI178" i="1"/>
  <c r="CW178" i="1" s="1"/>
  <c r="AJ178" i="1"/>
  <c r="CX178" i="1" s="1"/>
  <c r="FR178" i="1"/>
  <c r="GL178" i="1"/>
  <c r="GN178" i="1"/>
  <c r="GO178" i="1"/>
  <c r="GV178" i="1"/>
  <c r="HC178" i="1"/>
  <c r="D179" i="1"/>
  <c r="I179" i="1"/>
  <c r="K179" i="1"/>
  <c r="T179" i="1"/>
  <c r="AC179" i="1"/>
  <c r="AE179" i="1"/>
  <c r="AD179" i="1" s="1"/>
  <c r="AF179" i="1"/>
  <c r="AG179" i="1"/>
  <c r="CU179" i="1" s="1"/>
  <c r="AH179" i="1"/>
  <c r="CV179" i="1" s="1"/>
  <c r="AI179" i="1"/>
  <c r="CW179" i="1" s="1"/>
  <c r="AJ179" i="1"/>
  <c r="CX179" i="1" s="1"/>
  <c r="FR179" i="1"/>
  <c r="GL179" i="1"/>
  <c r="GN179" i="1"/>
  <c r="GO179" i="1"/>
  <c r="GV179" i="1"/>
  <c r="HC179" i="1" s="1"/>
  <c r="AC180" i="1"/>
  <c r="AE180" i="1"/>
  <c r="AF180" i="1"/>
  <c r="AG180" i="1"/>
  <c r="CU180" i="1" s="1"/>
  <c r="AH180" i="1"/>
  <c r="CV180" i="1" s="1"/>
  <c r="AI180" i="1"/>
  <c r="CW180" i="1" s="1"/>
  <c r="AJ180" i="1"/>
  <c r="CX180" i="1" s="1"/>
  <c r="CR180" i="1"/>
  <c r="FR180" i="1"/>
  <c r="GL180" i="1"/>
  <c r="GN180" i="1"/>
  <c r="GO180" i="1"/>
  <c r="GV180" i="1"/>
  <c r="HC180" i="1" s="1"/>
  <c r="B182" i="1"/>
  <c r="B159" i="1" s="1"/>
  <c r="C182" i="1"/>
  <c r="C159" i="1" s="1"/>
  <c r="D182" i="1"/>
  <c r="D159" i="1" s="1"/>
  <c r="F182" i="1"/>
  <c r="F159" i="1" s="1"/>
  <c r="G182" i="1"/>
  <c r="G159" i="1" s="1"/>
  <c r="BX182" i="1"/>
  <c r="BX159" i="1" s="1"/>
  <c r="CK182" i="1"/>
  <c r="CK159" i="1" s="1"/>
  <c r="CL182" i="1"/>
  <c r="CL159" i="1" s="1"/>
  <c r="CM182" i="1"/>
  <c r="CM159" i="1" s="1"/>
  <c r="D212" i="1"/>
  <c r="C214" i="1"/>
  <c r="D214" i="1"/>
  <c r="E214" i="1"/>
  <c r="Z214" i="1"/>
  <c r="AA214" i="1"/>
  <c r="AM214" i="1"/>
  <c r="AN214" i="1"/>
  <c r="BE214" i="1"/>
  <c r="BF214" i="1"/>
  <c r="BG214" i="1"/>
  <c r="BH214" i="1"/>
  <c r="BI214" i="1"/>
  <c r="BJ214" i="1"/>
  <c r="BK214" i="1"/>
  <c r="BL214" i="1"/>
  <c r="BM214" i="1"/>
  <c r="BN214" i="1"/>
  <c r="BO214" i="1"/>
  <c r="BP214" i="1"/>
  <c r="BQ214" i="1"/>
  <c r="BR214" i="1"/>
  <c r="BS214" i="1"/>
  <c r="BT214" i="1"/>
  <c r="BU214" i="1"/>
  <c r="BV214" i="1"/>
  <c r="BW214" i="1"/>
  <c r="CN214" i="1"/>
  <c r="CO214" i="1"/>
  <c r="CP214" i="1"/>
  <c r="CQ214" i="1"/>
  <c r="CR214" i="1"/>
  <c r="CS214" i="1"/>
  <c r="CT214" i="1"/>
  <c r="CU214" i="1"/>
  <c r="CV214" i="1"/>
  <c r="CW214" i="1"/>
  <c r="CX214" i="1"/>
  <c r="CY214" i="1"/>
  <c r="CZ214" i="1"/>
  <c r="DA214" i="1"/>
  <c r="DB214" i="1"/>
  <c r="DC214" i="1"/>
  <c r="DD214" i="1"/>
  <c r="DE214" i="1"/>
  <c r="DF214" i="1"/>
  <c r="DG214" i="1"/>
  <c r="DH214" i="1"/>
  <c r="DI214" i="1"/>
  <c r="DJ214" i="1"/>
  <c r="DK214" i="1"/>
  <c r="DL214" i="1"/>
  <c r="DM214" i="1"/>
  <c r="DN214" i="1"/>
  <c r="DO214" i="1"/>
  <c r="DP214" i="1"/>
  <c r="DQ214" i="1"/>
  <c r="DR214" i="1"/>
  <c r="DS214" i="1"/>
  <c r="DT214" i="1"/>
  <c r="DU214" i="1"/>
  <c r="DV214" i="1"/>
  <c r="DW214" i="1"/>
  <c r="DX214" i="1"/>
  <c r="DY214" i="1"/>
  <c r="DZ214" i="1"/>
  <c r="EA214" i="1"/>
  <c r="EB214" i="1"/>
  <c r="EC214" i="1"/>
  <c r="ED214" i="1"/>
  <c r="EE214" i="1"/>
  <c r="EF214" i="1"/>
  <c r="EG214" i="1"/>
  <c r="EH214" i="1"/>
  <c r="EI214" i="1"/>
  <c r="EJ214" i="1"/>
  <c r="EK214" i="1"/>
  <c r="EL214" i="1"/>
  <c r="EM214" i="1"/>
  <c r="EN214" i="1"/>
  <c r="EO214" i="1"/>
  <c r="EP214" i="1"/>
  <c r="EQ214" i="1"/>
  <c r="ER214" i="1"/>
  <c r="ES214" i="1"/>
  <c r="ET214" i="1"/>
  <c r="EU214" i="1"/>
  <c r="EV214" i="1"/>
  <c r="EW214" i="1"/>
  <c r="EX214" i="1"/>
  <c r="EY214" i="1"/>
  <c r="EZ214" i="1"/>
  <c r="FA214" i="1"/>
  <c r="FB214" i="1"/>
  <c r="FC214" i="1"/>
  <c r="FD214" i="1"/>
  <c r="FE214" i="1"/>
  <c r="FF214" i="1"/>
  <c r="FG214" i="1"/>
  <c r="FH214" i="1"/>
  <c r="FI214" i="1"/>
  <c r="FJ214" i="1"/>
  <c r="FK214" i="1"/>
  <c r="FL214" i="1"/>
  <c r="FM214" i="1"/>
  <c r="FN214" i="1"/>
  <c r="FO214" i="1"/>
  <c r="FP214" i="1"/>
  <c r="FQ214" i="1"/>
  <c r="FR214" i="1"/>
  <c r="FS214" i="1"/>
  <c r="FT214" i="1"/>
  <c r="FU214" i="1"/>
  <c r="FV214" i="1"/>
  <c r="FW214" i="1"/>
  <c r="FX214" i="1"/>
  <c r="FY214" i="1"/>
  <c r="FZ214" i="1"/>
  <c r="GA214" i="1"/>
  <c r="GB214" i="1"/>
  <c r="GC214" i="1"/>
  <c r="GD214" i="1"/>
  <c r="GE214" i="1"/>
  <c r="GF214" i="1"/>
  <c r="GG214" i="1"/>
  <c r="GH214" i="1"/>
  <c r="GI214" i="1"/>
  <c r="GJ214" i="1"/>
  <c r="GK214" i="1"/>
  <c r="GL214" i="1"/>
  <c r="GM214" i="1"/>
  <c r="GN214" i="1"/>
  <c r="GO214" i="1"/>
  <c r="GP214" i="1"/>
  <c r="GQ214" i="1"/>
  <c r="GR214" i="1"/>
  <c r="GS214" i="1"/>
  <c r="GT214" i="1"/>
  <c r="GU214" i="1"/>
  <c r="GV214" i="1"/>
  <c r="GW214" i="1"/>
  <c r="GX214" i="1"/>
  <c r="D216" i="1"/>
  <c r="AC216" i="1"/>
  <c r="AE216" i="1"/>
  <c r="AF216" i="1"/>
  <c r="CT216" i="1" s="1"/>
  <c r="S216" i="1" s="1"/>
  <c r="CY216" i="1" s="1"/>
  <c r="X216" i="1" s="1"/>
  <c r="AG216" i="1"/>
  <c r="CU216" i="1" s="1"/>
  <c r="T216" i="1" s="1"/>
  <c r="AH216" i="1"/>
  <c r="CV216" i="1" s="1"/>
  <c r="U216" i="1" s="1"/>
  <c r="AI216" i="1"/>
  <c r="CW216" i="1" s="1"/>
  <c r="V216" i="1" s="1"/>
  <c r="AJ216" i="1"/>
  <c r="CX216" i="1"/>
  <c r="W216" i="1" s="1"/>
  <c r="FR216" i="1"/>
  <c r="GL216" i="1"/>
  <c r="GN216" i="1"/>
  <c r="GO216" i="1"/>
  <c r="GV216" i="1"/>
  <c r="HC216" i="1" s="1"/>
  <c r="GX216" i="1" s="1"/>
  <c r="D217" i="1"/>
  <c r="AC217" i="1"/>
  <c r="AE217" i="1"/>
  <c r="AD217" i="1" s="1"/>
  <c r="AF217" i="1"/>
  <c r="AG217" i="1"/>
  <c r="AH217" i="1"/>
  <c r="AI217" i="1"/>
  <c r="AJ217" i="1"/>
  <c r="CX217" i="1" s="1"/>
  <c r="W217" i="1" s="1"/>
  <c r="CQ217" i="1"/>
  <c r="P217" i="1" s="1"/>
  <c r="CR217" i="1"/>
  <c r="Q217" i="1" s="1"/>
  <c r="CS217" i="1"/>
  <c r="R217" i="1" s="1"/>
  <c r="CT217" i="1"/>
  <c r="S217" i="1" s="1"/>
  <c r="CU217" i="1"/>
  <c r="T217" i="1" s="1"/>
  <c r="CV217" i="1"/>
  <c r="U217" i="1" s="1"/>
  <c r="CW217" i="1"/>
  <c r="V217" i="1" s="1"/>
  <c r="FR217" i="1"/>
  <c r="GK217" i="1"/>
  <c r="GL217" i="1"/>
  <c r="GN217" i="1"/>
  <c r="GO217" i="1"/>
  <c r="GV217" i="1"/>
  <c r="HC217" i="1"/>
  <c r="GX217" i="1" s="1"/>
  <c r="D218" i="1"/>
  <c r="I218" i="1"/>
  <c r="K218" i="1"/>
  <c r="AC218" i="1"/>
  <c r="AE218" i="1"/>
  <c r="AD218" i="1" s="1"/>
  <c r="AF218" i="1"/>
  <c r="AG218" i="1"/>
  <c r="CU218" i="1" s="1"/>
  <c r="T218" i="1" s="1"/>
  <c r="AH218" i="1"/>
  <c r="CV218" i="1" s="1"/>
  <c r="U218" i="1" s="1"/>
  <c r="AI218" i="1"/>
  <c r="CW218" i="1" s="1"/>
  <c r="V218" i="1" s="1"/>
  <c r="AJ218" i="1"/>
  <c r="CX218" i="1" s="1"/>
  <c r="W218" i="1" s="1"/>
  <c r="CQ218" i="1"/>
  <c r="P218" i="1" s="1"/>
  <c r="CR218" i="1"/>
  <c r="Q218" i="1" s="1"/>
  <c r="CS218" i="1"/>
  <c r="R218" i="1" s="1"/>
  <c r="GK218" i="1" s="1"/>
  <c r="CT218" i="1"/>
  <c r="S218" i="1" s="1"/>
  <c r="FR218" i="1"/>
  <c r="GL218" i="1"/>
  <c r="GN218" i="1"/>
  <c r="GO218" i="1"/>
  <c r="GV218" i="1"/>
  <c r="HC218" i="1"/>
  <c r="GX218" i="1" s="1"/>
  <c r="D219" i="1"/>
  <c r="AC219" i="1"/>
  <c r="AE219" i="1"/>
  <c r="AD219" i="1" s="1"/>
  <c r="AF219" i="1"/>
  <c r="CT219" i="1" s="1"/>
  <c r="S219" i="1" s="1"/>
  <c r="AG219" i="1"/>
  <c r="CU219" i="1" s="1"/>
  <c r="T219" i="1" s="1"/>
  <c r="AH219" i="1"/>
  <c r="CV219" i="1" s="1"/>
  <c r="U219" i="1" s="1"/>
  <c r="AI219" i="1"/>
  <c r="CW219" i="1" s="1"/>
  <c r="V219" i="1" s="1"/>
  <c r="AJ219" i="1"/>
  <c r="CX219" i="1" s="1"/>
  <c r="W219" i="1" s="1"/>
  <c r="CQ219" i="1"/>
  <c r="P219" i="1" s="1"/>
  <c r="FR219" i="1"/>
  <c r="GL219" i="1"/>
  <c r="GN219" i="1"/>
  <c r="GO219" i="1"/>
  <c r="GV219" i="1"/>
  <c r="HC219" i="1" s="1"/>
  <c r="GX219" i="1" s="1"/>
  <c r="D221" i="1"/>
  <c r="I221" i="1"/>
  <c r="K221" i="1"/>
  <c r="V221" i="1"/>
  <c r="AC221" i="1"/>
  <c r="CQ221" i="1" s="1"/>
  <c r="AE221" i="1"/>
  <c r="AF221" i="1"/>
  <c r="AG221" i="1"/>
  <c r="CU221" i="1" s="1"/>
  <c r="AH221" i="1"/>
  <c r="CV221" i="1" s="1"/>
  <c r="AI221" i="1"/>
  <c r="CW221" i="1" s="1"/>
  <c r="AJ221" i="1"/>
  <c r="CX221" i="1" s="1"/>
  <c r="FR221" i="1"/>
  <c r="GL221" i="1"/>
  <c r="GN221" i="1"/>
  <c r="GO221" i="1"/>
  <c r="GV221" i="1"/>
  <c r="HC221" i="1" s="1"/>
  <c r="D222" i="1"/>
  <c r="I222" i="1"/>
  <c r="K222" i="1"/>
  <c r="AC222" i="1"/>
  <c r="CQ222" i="1" s="1"/>
  <c r="AE222" i="1"/>
  <c r="AD222" i="1" s="1"/>
  <c r="AF222" i="1"/>
  <c r="AG222" i="1"/>
  <c r="AH222" i="1"/>
  <c r="CV222" i="1" s="1"/>
  <c r="U222" i="1" s="1"/>
  <c r="AI222" i="1"/>
  <c r="CW222" i="1" s="1"/>
  <c r="V222" i="1" s="1"/>
  <c r="AJ222" i="1"/>
  <c r="CX222" i="1" s="1"/>
  <c r="W222" i="1" s="1"/>
  <c r="CR222" i="1"/>
  <c r="Q222" i="1" s="1"/>
  <c r="CS222" i="1"/>
  <c r="CT222" i="1"/>
  <c r="S222" i="1" s="1"/>
  <c r="CU222" i="1"/>
  <c r="T222" i="1" s="1"/>
  <c r="FR222" i="1"/>
  <c r="GL222" i="1"/>
  <c r="GN222" i="1"/>
  <c r="GO222" i="1"/>
  <c r="GV222" i="1"/>
  <c r="HC222" i="1" s="1"/>
  <c r="GX222" i="1" s="1"/>
  <c r="D223" i="1"/>
  <c r="I223" i="1"/>
  <c r="K223" i="1"/>
  <c r="AC223" i="1"/>
  <c r="CQ223" i="1" s="1"/>
  <c r="P223" i="1" s="1"/>
  <c r="AE223" i="1"/>
  <c r="AF223" i="1"/>
  <c r="AG223" i="1"/>
  <c r="CU223" i="1" s="1"/>
  <c r="T223" i="1" s="1"/>
  <c r="AH223" i="1"/>
  <c r="CV223" i="1" s="1"/>
  <c r="U223" i="1" s="1"/>
  <c r="AI223" i="1"/>
  <c r="CW223" i="1" s="1"/>
  <c r="V223" i="1" s="1"/>
  <c r="AJ223" i="1"/>
  <c r="CX223" i="1" s="1"/>
  <c r="W223" i="1" s="1"/>
  <c r="CR223" i="1"/>
  <c r="Q223" i="1" s="1"/>
  <c r="CS223" i="1"/>
  <c r="CT223" i="1"/>
  <c r="S223" i="1" s="1"/>
  <c r="FR223" i="1"/>
  <c r="GL223" i="1"/>
  <c r="GN223" i="1"/>
  <c r="GO223" i="1"/>
  <c r="GV223" i="1"/>
  <c r="HC223" i="1" s="1"/>
  <c r="GX223" i="1"/>
  <c r="D224" i="1"/>
  <c r="I224" i="1"/>
  <c r="K224" i="1"/>
  <c r="AC224" i="1"/>
  <c r="AE224" i="1"/>
  <c r="AF224" i="1"/>
  <c r="AG224" i="1"/>
  <c r="CU224" i="1" s="1"/>
  <c r="AH224" i="1"/>
  <c r="CV224" i="1" s="1"/>
  <c r="AI224" i="1"/>
  <c r="CW224" i="1" s="1"/>
  <c r="AJ224" i="1"/>
  <c r="CX224" i="1"/>
  <c r="FR224" i="1"/>
  <c r="GL224" i="1"/>
  <c r="GN224" i="1"/>
  <c r="GO224" i="1"/>
  <c r="GV224" i="1"/>
  <c r="HC224" i="1" s="1"/>
  <c r="D225" i="1"/>
  <c r="I225" i="1"/>
  <c r="K225" i="1"/>
  <c r="U225" i="1"/>
  <c r="V225" i="1"/>
  <c r="AC225" i="1"/>
  <c r="AE225" i="1"/>
  <c r="AF225" i="1"/>
  <c r="AG225" i="1"/>
  <c r="AH225" i="1"/>
  <c r="CV225" i="1" s="1"/>
  <c r="AI225" i="1"/>
  <c r="CW225" i="1" s="1"/>
  <c r="AJ225" i="1"/>
  <c r="CX225" i="1" s="1"/>
  <c r="W225" i="1" s="1"/>
  <c r="CQ225" i="1"/>
  <c r="P225" i="1" s="1"/>
  <c r="CS225" i="1"/>
  <c r="CU225" i="1"/>
  <c r="T225" i="1" s="1"/>
  <c r="FR225" i="1"/>
  <c r="GL225" i="1"/>
  <c r="GN225" i="1"/>
  <c r="GO225" i="1"/>
  <c r="GV225" i="1"/>
  <c r="HC225" i="1"/>
  <c r="D226" i="1"/>
  <c r="I226" i="1"/>
  <c r="K226" i="1"/>
  <c r="AC226" i="1"/>
  <c r="AE226" i="1"/>
  <c r="AF226" i="1"/>
  <c r="AG226" i="1"/>
  <c r="AH226" i="1"/>
  <c r="AI226" i="1"/>
  <c r="CW226" i="1" s="1"/>
  <c r="V226" i="1" s="1"/>
  <c r="AJ226" i="1"/>
  <c r="CX226" i="1" s="1"/>
  <c r="W226" i="1" s="1"/>
  <c r="CQ226" i="1"/>
  <c r="P226" i="1" s="1"/>
  <c r="CR226" i="1"/>
  <c r="Q226" i="1" s="1"/>
  <c r="CS226" i="1"/>
  <c r="CT226" i="1"/>
  <c r="S226" i="1" s="1"/>
  <c r="CU226" i="1"/>
  <c r="T226" i="1" s="1"/>
  <c r="CV226" i="1"/>
  <c r="U226" i="1" s="1"/>
  <c r="FR226" i="1"/>
  <c r="GL226" i="1"/>
  <c r="GN226" i="1"/>
  <c r="GO226" i="1"/>
  <c r="GV226" i="1"/>
  <c r="HC226" i="1"/>
  <c r="D227" i="1"/>
  <c r="I227" i="1"/>
  <c r="K227" i="1"/>
  <c r="AC227" i="1"/>
  <c r="AE227" i="1"/>
  <c r="AF227" i="1"/>
  <c r="AG227" i="1"/>
  <c r="CU227" i="1" s="1"/>
  <c r="AH227" i="1"/>
  <c r="CV227" i="1" s="1"/>
  <c r="AI227" i="1"/>
  <c r="AJ227" i="1"/>
  <c r="CW227" i="1"/>
  <c r="CX227" i="1"/>
  <c r="FR227" i="1"/>
  <c r="GL227" i="1"/>
  <c r="GN227" i="1"/>
  <c r="GO227" i="1"/>
  <c r="GV227" i="1"/>
  <c r="HC227" i="1" s="1"/>
  <c r="T228" i="1"/>
  <c r="U228" i="1"/>
  <c r="V228" i="1"/>
  <c r="AC228" i="1"/>
  <c r="AE228" i="1"/>
  <c r="CS228" i="1" s="1"/>
  <c r="R228" i="1" s="1"/>
  <c r="GK228" i="1" s="1"/>
  <c r="AF228" i="1"/>
  <c r="AG228" i="1"/>
  <c r="CU228" i="1" s="1"/>
  <c r="AH228" i="1"/>
  <c r="CV228" i="1" s="1"/>
  <c r="AI228" i="1"/>
  <c r="CW228" i="1" s="1"/>
  <c r="AJ228" i="1"/>
  <c r="CR228" i="1"/>
  <c r="Q228" i="1" s="1"/>
  <c r="CT228" i="1"/>
  <c r="S228" i="1" s="1"/>
  <c r="CX228" i="1"/>
  <c r="W228" i="1" s="1"/>
  <c r="CY228" i="1"/>
  <c r="X228" i="1" s="1"/>
  <c r="CZ228" i="1"/>
  <c r="Y228" i="1" s="1"/>
  <c r="FR228" i="1"/>
  <c r="GL228" i="1"/>
  <c r="GN228" i="1"/>
  <c r="GO228" i="1"/>
  <c r="GV228" i="1"/>
  <c r="HC228" i="1" s="1"/>
  <c r="GX228" i="1" s="1"/>
  <c r="B230" i="1"/>
  <c r="B214" i="1" s="1"/>
  <c r="C230" i="1"/>
  <c r="D230" i="1"/>
  <c r="F230" i="1"/>
  <c r="F214" i="1" s="1"/>
  <c r="G230" i="1"/>
  <c r="BX230" i="1"/>
  <c r="AO230" i="1" s="1"/>
  <c r="AO214" i="1" s="1"/>
  <c r="CK230" i="1"/>
  <c r="CK214" i="1" s="1"/>
  <c r="CL230" i="1"/>
  <c r="CL214" i="1" s="1"/>
  <c r="CM230" i="1"/>
  <c r="D260" i="1"/>
  <c r="E262" i="1"/>
  <c r="G262" i="1"/>
  <c r="Z262" i="1"/>
  <c r="AA262" i="1"/>
  <c r="AM262" i="1"/>
  <c r="AN262" i="1"/>
  <c r="BE262" i="1"/>
  <c r="BF262" i="1"/>
  <c r="BG262" i="1"/>
  <c r="BH262" i="1"/>
  <c r="BI262" i="1"/>
  <c r="BJ262" i="1"/>
  <c r="BK262" i="1"/>
  <c r="BL262" i="1"/>
  <c r="BM262" i="1"/>
  <c r="BN262" i="1"/>
  <c r="BO262" i="1"/>
  <c r="BP262" i="1"/>
  <c r="BQ262" i="1"/>
  <c r="BR262" i="1"/>
  <c r="BS262" i="1"/>
  <c r="BT262" i="1"/>
  <c r="BU262" i="1"/>
  <c r="BV262" i="1"/>
  <c r="BW262" i="1"/>
  <c r="BX262" i="1"/>
  <c r="CM262" i="1"/>
  <c r="CN262" i="1"/>
  <c r="CO262" i="1"/>
  <c r="CP262" i="1"/>
  <c r="CQ262" i="1"/>
  <c r="CR262" i="1"/>
  <c r="CS262" i="1"/>
  <c r="CT262" i="1"/>
  <c r="CU262" i="1"/>
  <c r="CV262" i="1"/>
  <c r="CW262" i="1"/>
  <c r="CX262" i="1"/>
  <c r="CY262" i="1"/>
  <c r="CZ262" i="1"/>
  <c r="DA262" i="1"/>
  <c r="DB262" i="1"/>
  <c r="DC262" i="1"/>
  <c r="DD262" i="1"/>
  <c r="DE262" i="1"/>
  <c r="DF262" i="1"/>
  <c r="DG262" i="1"/>
  <c r="DH262" i="1"/>
  <c r="DI262" i="1"/>
  <c r="DJ262" i="1"/>
  <c r="DK262" i="1"/>
  <c r="DL262" i="1"/>
  <c r="DM262" i="1"/>
  <c r="DN262" i="1"/>
  <c r="DO262" i="1"/>
  <c r="DP262" i="1"/>
  <c r="DQ262" i="1"/>
  <c r="DR262" i="1"/>
  <c r="DS262" i="1"/>
  <c r="DT262" i="1"/>
  <c r="DU262" i="1"/>
  <c r="DV262" i="1"/>
  <c r="DW262" i="1"/>
  <c r="DX262" i="1"/>
  <c r="DY262" i="1"/>
  <c r="DZ262" i="1"/>
  <c r="EA262" i="1"/>
  <c r="EB262" i="1"/>
  <c r="EC262" i="1"/>
  <c r="ED262" i="1"/>
  <c r="EE262" i="1"/>
  <c r="EF262" i="1"/>
  <c r="EG262" i="1"/>
  <c r="EH262" i="1"/>
  <c r="EI262" i="1"/>
  <c r="EJ262" i="1"/>
  <c r="EK262" i="1"/>
  <c r="EL262" i="1"/>
  <c r="EM262" i="1"/>
  <c r="EN262" i="1"/>
  <c r="EO262" i="1"/>
  <c r="EP262" i="1"/>
  <c r="EQ262" i="1"/>
  <c r="ER262" i="1"/>
  <c r="ES262" i="1"/>
  <c r="ET262" i="1"/>
  <c r="EU262" i="1"/>
  <c r="EV262" i="1"/>
  <c r="EW262" i="1"/>
  <c r="EX262" i="1"/>
  <c r="EY262" i="1"/>
  <c r="EZ262" i="1"/>
  <c r="FA262" i="1"/>
  <c r="FB262" i="1"/>
  <c r="FC262" i="1"/>
  <c r="FD262" i="1"/>
  <c r="FE262" i="1"/>
  <c r="FF262" i="1"/>
  <c r="FG262" i="1"/>
  <c r="FH262" i="1"/>
  <c r="FI262" i="1"/>
  <c r="FJ262" i="1"/>
  <c r="FK262" i="1"/>
  <c r="FL262" i="1"/>
  <c r="FM262" i="1"/>
  <c r="FN262" i="1"/>
  <c r="FO262" i="1"/>
  <c r="FP262" i="1"/>
  <c r="FQ262" i="1"/>
  <c r="FR262" i="1"/>
  <c r="FS262" i="1"/>
  <c r="FT262" i="1"/>
  <c r="FU262" i="1"/>
  <c r="FV262" i="1"/>
  <c r="FW262" i="1"/>
  <c r="FX262" i="1"/>
  <c r="FY262" i="1"/>
  <c r="FZ262" i="1"/>
  <c r="GA262" i="1"/>
  <c r="GB262" i="1"/>
  <c r="GC262" i="1"/>
  <c r="GD262" i="1"/>
  <c r="GE262" i="1"/>
  <c r="GF262" i="1"/>
  <c r="GG262" i="1"/>
  <c r="GH262" i="1"/>
  <c r="GI262" i="1"/>
  <c r="GJ262" i="1"/>
  <c r="GK262" i="1"/>
  <c r="GL262" i="1"/>
  <c r="GM262" i="1"/>
  <c r="GN262" i="1"/>
  <c r="GO262" i="1"/>
  <c r="GP262" i="1"/>
  <c r="GQ262" i="1"/>
  <c r="GR262" i="1"/>
  <c r="GS262" i="1"/>
  <c r="GT262" i="1"/>
  <c r="GU262" i="1"/>
  <c r="GV262" i="1"/>
  <c r="GW262" i="1"/>
  <c r="GX262" i="1"/>
  <c r="D264" i="1"/>
  <c r="AC264" i="1"/>
  <c r="AE264" i="1"/>
  <c r="AF264" i="1"/>
  <c r="AG264" i="1"/>
  <c r="CU264" i="1" s="1"/>
  <c r="T264" i="1" s="1"/>
  <c r="AH264" i="1"/>
  <c r="CV264" i="1" s="1"/>
  <c r="U264" i="1" s="1"/>
  <c r="AI264" i="1"/>
  <c r="CW264" i="1" s="1"/>
  <c r="V264" i="1" s="1"/>
  <c r="AJ264" i="1"/>
  <c r="CX264" i="1" s="1"/>
  <c r="W264" i="1" s="1"/>
  <c r="CQ264" i="1"/>
  <c r="P264" i="1" s="1"/>
  <c r="FR264" i="1"/>
  <c r="GL264" i="1"/>
  <c r="BZ271" i="1" s="1"/>
  <c r="AQ271" i="1" s="1"/>
  <c r="AQ262" i="1" s="1"/>
  <c r="GN264" i="1"/>
  <c r="CB271" i="1" s="1"/>
  <c r="GO264" i="1"/>
  <c r="GV264" i="1"/>
  <c r="HC264" i="1" s="1"/>
  <c r="GX264" i="1" s="1"/>
  <c r="D265" i="1"/>
  <c r="T265" i="1"/>
  <c r="U265" i="1"/>
  <c r="AC265" i="1"/>
  <c r="AE265" i="1"/>
  <c r="AF265" i="1"/>
  <c r="AG265" i="1"/>
  <c r="AH265" i="1"/>
  <c r="AI265" i="1"/>
  <c r="CW265" i="1" s="1"/>
  <c r="V265" i="1" s="1"/>
  <c r="AJ265" i="1"/>
  <c r="CU265" i="1"/>
  <c r="CV265" i="1"/>
  <c r="CX265" i="1"/>
  <c r="W265" i="1" s="1"/>
  <c r="FR265" i="1"/>
  <c r="GL265" i="1"/>
  <c r="GN265" i="1"/>
  <c r="GO265" i="1"/>
  <c r="GV265" i="1"/>
  <c r="HC265" i="1"/>
  <c r="GX265" i="1" s="1"/>
  <c r="D266" i="1"/>
  <c r="I266" i="1"/>
  <c r="K266" i="1"/>
  <c r="AC266" i="1"/>
  <c r="AE266" i="1"/>
  <c r="AF266" i="1"/>
  <c r="CT266" i="1" s="1"/>
  <c r="AG266" i="1"/>
  <c r="CU266" i="1" s="1"/>
  <c r="AH266" i="1"/>
  <c r="AI266" i="1"/>
  <c r="AJ266" i="1"/>
  <c r="CV266" i="1"/>
  <c r="CW266" i="1"/>
  <c r="CX266" i="1"/>
  <c r="FR266" i="1"/>
  <c r="GL266" i="1"/>
  <c r="GN266" i="1"/>
  <c r="GO266" i="1"/>
  <c r="GV266" i="1"/>
  <c r="HC266" i="1"/>
  <c r="D267" i="1"/>
  <c r="AC267" i="1"/>
  <c r="CQ267" i="1" s="1"/>
  <c r="P267" i="1" s="1"/>
  <c r="AE267" i="1"/>
  <c r="AF267" i="1"/>
  <c r="AG267" i="1"/>
  <c r="CU267" i="1" s="1"/>
  <c r="T267" i="1" s="1"/>
  <c r="AH267" i="1"/>
  <c r="CV267" i="1" s="1"/>
  <c r="U267" i="1" s="1"/>
  <c r="AI267" i="1"/>
  <c r="CW267" i="1" s="1"/>
  <c r="V267" i="1" s="1"/>
  <c r="AJ267" i="1"/>
  <c r="CX267" i="1" s="1"/>
  <c r="W267" i="1" s="1"/>
  <c r="FR267" i="1"/>
  <c r="GL267" i="1"/>
  <c r="GN267" i="1"/>
  <c r="GO267" i="1"/>
  <c r="GV267" i="1"/>
  <c r="HC267" i="1" s="1"/>
  <c r="GX267" i="1" s="1"/>
  <c r="D268" i="1"/>
  <c r="AC268" i="1"/>
  <c r="AE268" i="1"/>
  <c r="AF268" i="1"/>
  <c r="AG268" i="1"/>
  <c r="CU268" i="1" s="1"/>
  <c r="T268" i="1" s="1"/>
  <c r="AH268" i="1"/>
  <c r="CV268" i="1" s="1"/>
  <c r="U268" i="1" s="1"/>
  <c r="AI268" i="1"/>
  <c r="CW268" i="1" s="1"/>
  <c r="V268" i="1" s="1"/>
  <c r="AJ268" i="1"/>
  <c r="CX268" i="1" s="1"/>
  <c r="W268" i="1" s="1"/>
  <c r="CQ268" i="1"/>
  <c r="P268" i="1" s="1"/>
  <c r="CR268" i="1"/>
  <c r="Q268" i="1" s="1"/>
  <c r="CS268" i="1"/>
  <c r="FR268" i="1"/>
  <c r="GL268" i="1"/>
  <c r="GN268" i="1"/>
  <c r="GO268" i="1"/>
  <c r="GV268" i="1"/>
  <c r="HC268" i="1"/>
  <c r="GX268" i="1" s="1"/>
  <c r="D269" i="1"/>
  <c r="AC269" i="1"/>
  <c r="CQ269" i="1" s="1"/>
  <c r="P269" i="1" s="1"/>
  <c r="AE269" i="1"/>
  <c r="AF269" i="1"/>
  <c r="AG269" i="1"/>
  <c r="CU269" i="1" s="1"/>
  <c r="T269" i="1" s="1"/>
  <c r="AH269" i="1"/>
  <c r="AI269" i="1"/>
  <c r="CW269" i="1" s="1"/>
  <c r="V269" i="1" s="1"/>
  <c r="AJ269" i="1"/>
  <c r="CV269" i="1"/>
  <c r="U269" i="1" s="1"/>
  <c r="CX269" i="1"/>
  <c r="W269" i="1" s="1"/>
  <c r="FR269" i="1"/>
  <c r="GL269" i="1"/>
  <c r="GN269" i="1"/>
  <c r="GO269" i="1"/>
  <c r="GV269" i="1"/>
  <c r="HC269" i="1"/>
  <c r="GX269" i="1" s="1"/>
  <c r="B271" i="1"/>
  <c r="B262" i="1" s="1"/>
  <c r="C271" i="1"/>
  <c r="C262" i="1" s="1"/>
  <c r="D271" i="1"/>
  <c r="D262" i="1" s="1"/>
  <c r="F271" i="1"/>
  <c r="F262" i="1" s="1"/>
  <c r="G271" i="1"/>
  <c r="BX271" i="1"/>
  <c r="AO271" i="1" s="1"/>
  <c r="CK271" i="1"/>
  <c r="CK262" i="1" s="1"/>
  <c r="CL271" i="1"/>
  <c r="CL262" i="1" s="1"/>
  <c r="CM271" i="1"/>
  <c r="BD271" i="1" s="1"/>
  <c r="BD262" i="1" s="1"/>
  <c r="B301" i="1"/>
  <c r="B155" i="1" s="1"/>
  <c r="C301" i="1"/>
  <c r="C155" i="1" s="1"/>
  <c r="D301" i="1"/>
  <c r="D155" i="1" s="1"/>
  <c r="F301" i="1"/>
  <c r="F155" i="1" s="1"/>
  <c r="G301" i="1"/>
  <c r="D331" i="1"/>
  <c r="E333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BE333" i="1"/>
  <c r="BF333" i="1"/>
  <c r="BG333" i="1"/>
  <c r="BH333" i="1"/>
  <c r="BI333" i="1"/>
  <c r="BJ333" i="1"/>
  <c r="BK333" i="1"/>
  <c r="BL333" i="1"/>
  <c r="BM333" i="1"/>
  <c r="BN333" i="1"/>
  <c r="BO333" i="1"/>
  <c r="BP333" i="1"/>
  <c r="BQ333" i="1"/>
  <c r="BR333" i="1"/>
  <c r="BS333" i="1"/>
  <c r="BT333" i="1"/>
  <c r="BU333" i="1"/>
  <c r="BV333" i="1"/>
  <c r="BW333" i="1"/>
  <c r="BX333" i="1"/>
  <c r="BY333" i="1"/>
  <c r="BZ333" i="1"/>
  <c r="CA333" i="1"/>
  <c r="CB333" i="1"/>
  <c r="CC333" i="1"/>
  <c r="CD333" i="1"/>
  <c r="CE333" i="1"/>
  <c r="CF333" i="1"/>
  <c r="CG333" i="1"/>
  <c r="CH333" i="1"/>
  <c r="CI333" i="1"/>
  <c r="CJ333" i="1"/>
  <c r="CK333" i="1"/>
  <c r="CL333" i="1"/>
  <c r="CM333" i="1"/>
  <c r="CN333" i="1"/>
  <c r="CO333" i="1"/>
  <c r="CP333" i="1"/>
  <c r="CQ333" i="1"/>
  <c r="CR333" i="1"/>
  <c r="CS333" i="1"/>
  <c r="CT333" i="1"/>
  <c r="CU333" i="1"/>
  <c r="CV333" i="1"/>
  <c r="CW333" i="1"/>
  <c r="CX333" i="1"/>
  <c r="CY333" i="1"/>
  <c r="CZ333" i="1"/>
  <c r="DA333" i="1"/>
  <c r="DB333" i="1"/>
  <c r="DC333" i="1"/>
  <c r="DD333" i="1"/>
  <c r="DE333" i="1"/>
  <c r="DF333" i="1"/>
  <c r="DG333" i="1"/>
  <c r="DH333" i="1"/>
  <c r="DI333" i="1"/>
  <c r="DJ333" i="1"/>
  <c r="DK333" i="1"/>
  <c r="DL333" i="1"/>
  <c r="DM333" i="1"/>
  <c r="DN333" i="1"/>
  <c r="DO333" i="1"/>
  <c r="DP333" i="1"/>
  <c r="DQ333" i="1"/>
  <c r="DR333" i="1"/>
  <c r="DS333" i="1"/>
  <c r="DT333" i="1"/>
  <c r="DU333" i="1"/>
  <c r="DV333" i="1"/>
  <c r="DW333" i="1"/>
  <c r="DX333" i="1"/>
  <c r="DY333" i="1"/>
  <c r="DZ333" i="1"/>
  <c r="EA333" i="1"/>
  <c r="EB333" i="1"/>
  <c r="EC333" i="1"/>
  <c r="ED333" i="1"/>
  <c r="EE333" i="1"/>
  <c r="EF333" i="1"/>
  <c r="EG333" i="1"/>
  <c r="EH333" i="1"/>
  <c r="EI333" i="1"/>
  <c r="EJ333" i="1"/>
  <c r="EK333" i="1"/>
  <c r="EL333" i="1"/>
  <c r="EM333" i="1"/>
  <c r="EN333" i="1"/>
  <c r="EO333" i="1"/>
  <c r="EP333" i="1"/>
  <c r="EQ333" i="1"/>
  <c r="ER333" i="1"/>
  <c r="ES333" i="1"/>
  <c r="ET333" i="1"/>
  <c r="EU333" i="1"/>
  <c r="EV333" i="1"/>
  <c r="EW333" i="1"/>
  <c r="EX333" i="1"/>
  <c r="EY333" i="1"/>
  <c r="EZ333" i="1"/>
  <c r="FA333" i="1"/>
  <c r="FB333" i="1"/>
  <c r="FC333" i="1"/>
  <c r="FD333" i="1"/>
  <c r="FE333" i="1"/>
  <c r="FF333" i="1"/>
  <c r="FG333" i="1"/>
  <c r="FH333" i="1"/>
  <c r="FI333" i="1"/>
  <c r="FJ333" i="1"/>
  <c r="FK333" i="1"/>
  <c r="FL333" i="1"/>
  <c r="FM333" i="1"/>
  <c r="FN333" i="1"/>
  <c r="FO333" i="1"/>
  <c r="FP333" i="1"/>
  <c r="FQ333" i="1"/>
  <c r="FR333" i="1"/>
  <c r="FS333" i="1"/>
  <c r="FT333" i="1"/>
  <c r="FU333" i="1"/>
  <c r="FV333" i="1"/>
  <c r="FW333" i="1"/>
  <c r="FX333" i="1"/>
  <c r="FY333" i="1"/>
  <c r="FZ333" i="1"/>
  <c r="GA333" i="1"/>
  <c r="GB333" i="1"/>
  <c r="GC333" i="1"/>
  <c r="GD333" i="1"/>
  <c r="GE333" i="1"/>
  <c r="GF333" i="1"/>
  <c r="GG333" i="1"/>
  <c r="GH333" i="1"/>
  <c r="GI333" i="1"/>
  <c r="GJ333" i="1"/>
  <c r="GK333" i="1"/>
  <c r="GL333" i="1"/>
  <c r="GM333" i="1"/>
  <c r="GN333" i="1"/>
  <c r="GO333" i="1"/>
  <c r="GP333" i="1"/>
  <c r="GQ333" i="1"/>
  <c r="GR333" i="1"/>
  <c r="GS333" i="1"/>
  <c r="GT333" i="1"/>
  <c r="GU333" i="1"/>
  <c r="GV333" i="1"/>
  <c r="GW333" i="1"/>
  <c r="GX333" i="1"/>
  <c r="D335" i="1"/>
  <c r="E337" i="1"/>
  <c r="Z337" i="1"/>
  <c r="AA337" i="1"/>
  <c r="AM337" i="1"/>
  <c r="AN337" i="1"/>
  <c r="BE337" i="1"/>
  <c r="BF337" i="1"/>
  <c r="BG337" i="1"/>
  <c r="BH337" i="1"/>
  <c r="BI337" i="1"/>
  <c r="BJ337" i="1"/>
  <c r="BK337" i="1"/>
  <c r="BL337" i="1"/>
  <c r="BM337" i="1"/>
  <c r="BN337" i="1"/>
  <c r="BO337" i="1"/>
  <c r="BP337" i="1"/>
  <c r="BQ337" i="1"/>
  <c r="BR337" i="1"/>
  <c r="BS337" i="1"/>
  <c r="BT337" i="1"/>
  <c r="BU337" i="1"/>
  <c r="BV337" i="1"/>
  <c r="BW337" i="1"/>
  <c r="CN337" i="1"/>
  <c r="CO337" i="1"/>
  <c r="CP337" i="1"/>
  <c r="CQ337" i="1"/>
  <c r="CR337" i="1"/>
  <c r="CS337" i="1"/>
  <c r="CT337" i="1"/>
  <c r="CU337" i="1"/>
  <c r="CV337" i="1"/>
  <c r="CW337" i="1"/>
  <c r="CX337" i="1"/>
  <c r="CY337" i="1"/>
  <c r="CZ337" i="1"/>
  <c r="DA337" i="1"/>
  <c r="DB337" i="1"/>
  <c r="DC337" i="1"/>
  <c r="DD337" i="1"/>
  <c r="DE337" i="1"/>
  <c r="DF337" i="1"/>
  <c r="DG337" i="1"/>
  <c r="DH337" i="1"/>
  <c r="DI337" i="1"/>
  <c r="DJ337" i="1"/>
  <c r="DK337" i="1"/>
  <c r="DL337" i="1"/>
  <c r="DM337" i="1"/>
  <c r="DN337" i="1"/>
  <c r="DO337" i="1"/>
  <c r="DP337" i="1"/>
  <c r="DQ337" i="1"/>
  <c r="DR337" i="1"/>
  <c r="DS337" i="1"/>
  <c r="DT337" i="1"/>
  <c r="DU337" i="1"/>
  <c r="DV337" i="1"/>
  <c r="DW337" i="1"/>
  <c r="DX337" i="1"/>
  <c r="DY337" i="1"/>
  <c r="DZ337" i="1"/>
  <c r="EA337" i="1"/>
  <c r="EB337" i="1"/>
  <c r="EC337" i="1"/>
  <c r="ED337" i="1"/>
  <c r="EE337" i="1"/>
  <c r="EF337" i="1"/>
  <c r="EG337" i="1"/>
  <c r="EH337" i="1"/>
  <c r="EI337" i="1"/>
  <c r="EJ337" i="1"/>
  <c r="EK337" i="1"/>
  <c r="EL337" i="1"/>
  <c r="EM337" i="1"/>
  <c r="EN337" i="1"/>
  <c r="EO337" i="1"/>
  <c r="EP337" i="1"/>
  <c r="EQ337" i="1"/>
  <c r="ER337" i="1"/>
  <c r="ES337" i="1"/>
  <c r="ET337" i="1"/>
  <c r="EU337" i="1"/>
  <c r="EV337" i="1"/>
  <c r="EW337" i="1"/>
  <c r="EX337" i="1"/>
  <c r="EY337" i="1"/>
  <c r="EZ337" i="1"/>
  <c r="FA337" i="1"/>
  <c r="FB337" i="1"/>
  <c r="FC337" i="1"/>
  <c r="FD337" i="1"/>
  <c r="FE337" i="1"/>
  <c r="FF337" i="1"/>
  <c r="FG337" i="1"/>
  <c r="FH337" i="1"/>
  <c r="FI337" i="1"/>
  <c r="FJ337" i="1"/>
  <c r="FK337" i="1"/>
  <c r="FL337" i="1"/>
  <c r="FM337" i="1"/>
  <c r="FN337" i="1"/>
  <c r="FO337" i="1"/>
  <c r="FP337" i="1"/>
  <c r="FQ337" i="1"/>
  <c r="FR337" i="1"/>
  <c r="FS337" i="1"/>
  <c r="FT337" i="1"/>
  <c r="FU337" i="1"/>
  <c r="FV337" i="1"/>
  <c r="FW337" i="1"/>
  <c r="FX337" i="1"/>
  <c r="FY337" i="1"/>
  <c r="FZ337" i="1"/>
  <c r="GA337" i="1"/>
  <c r="GB337" i="1"/>
  <c r="GC337" i="1"/>
  <c r="GD337" i="1"/>
  <c r="GE337" i="1"/>
  <c r="GF337" i="1"/>
  <c r="GG337" i="1"/>
  <c r="GH337" i="1"/>
  <c r="GI337" i="1"/>
  <c r="GJ337" i="1"/>
  <c r="GK337" i="1"/>
  <c r="GL337" i="1"/>
  <c r="GM337" i="1"/>
  <c r="GN337" i="1"/>
  <c r="GO337" i="1"/>
  <c r="GP337" i="1"/>
  <c r="GQ337" i="1"/>
  <c r="GR337" i="1"/>
  <c r="GS337" i="1"/>
  <c r="GT337" i="1"/>
  <c r="GU337" i="1"/>
  <c r="GV337" i="1"/>
  <c r="GW337" i="1"/>
  <c r="GX337" i="1"/>
  <c r="D339" i="1"/>
  <c r="W339" i="1"/>
  <c r="AC339" i="1"/>
  <c r="AE339" i="1"/>
  <c r="AD339" i="1" s="1"/>
  <c r="AF339" i="1"/>
  <c r="CT339" i="1" s="1"/>
  <c r="S339" i="1" s="1"/>
  <c r="AG339" i="1"/>
  <c r="CU339" i="1" s="1"/>
  <c r="T339" i="1" s="1"/>
  <c r="AH339" i="1"/>
  <c r="CV339" i="1" s="1"/>
  <c r="U339" i="1" s="1"/>
  <c r="AI339" i="1"/>
  <c r="CW339" i="1" s="1"/>
  <c r="V339" i="1" s="1"/>
  <c r="AJ339" i="1"/>
  <c r="CX339" i="1" s="1"/>
  <c r="FR339" i="1"/>
  <c r="GL339" i="1"/>
  <c r="GN339" i="1"/>
  <c r="GO339" i="1"/>
  <c r="GV339" i="1"/>
  <c r="HC339" i="1"/>
  <c r="GX339" i="1" s="1"/>
  <c r="D340" i="1"/>
  <c r="W340" i="1"/>
  <c r="AC340" i="1"/>
  <c r="AE340" i="1"/>
  <c r="AD340" i="1" s="1"/>
  <c r="AF340" i="1"/>
  <c r="CT340" i="1" s="1"/>
  <c r="S340" i="1" s="1"/>
  <c r="AG340" i="1"/>
  <c r="AH340" i="1"/>
  <c r="CV340" i="1" s="1"/>
  <c r="U340" i="1" s="1"/>
  <c r="AI340" i="1"/>
  <c r="CW340" i="1" s="1"/>
  <c r="V340" i="1" s="1"/>
  <c r="AJ340" i="1"/>
  <c r="CX340" i="1" s="1"/>
  <c r="CU340" i="1"/>
  <c r="T340" i="1" s="1"/>
  <c r="FR340" i="1"/>
  <c r="GL340" i="1"/>
  <c r="GN340" i="1"/>
  <c r="GO340" i="1"/>
  <c r="GV340" i="1"/>
  <c r="HC340" i="1"/>
  <c r="GX340" i="1" s="1"/>
  <c r="D341" i="1"/>
  <c r="AC341" i="1"/>
  <c r="CQ341" i="1" s="1"/>
  <c r="P341" i="1" s="1"/>
  <c r="AE341" i="1"/>
  <c r="AF341" i="1"/>
  <c r="AG341" i="1"/>
  <c r="CU341" i="1" s="1"/>
  <c r="T341" i="1" s="1"/>
  <c r="AH341" i="1"/>
  <c r="CV341" i="1" s="1"/>
  <c r="U341" i="1" s="1"/>
  <c r="AI341" i="1"/>
  <c r="CW341" i="1" s="1"/>
  <c r="V341" i="1" s="1"/>
  <c r="AJ341" i="1"/>
  <c r="CX341" i="1" s="1"/>
  <c r="W341" i="1" s="1"/>
  <c r="FR341" i="1"/>
  <c r="GL341" i="1"/>
  <c r="GN341" i="1"/>
  <c r="CB353" i="1" s="1"/>
  <c r="GO341" i="1"/>
  <c r="GV341" i="1"/>
  <c r="HC341" i="1"/>
  <c r="GX341" i="1" s="1"/>
  <c r="D342" i="1"/>
  <c r="AC342" i="1"/>
  <c r="AE342" i="1"/>
  <c r="AD342" i="1" s="1"/>
  <c r="AF342" i="1"/>
  <c r="AG342" i="1"/>
  <c r="CU342" i="1" s="1"/>
  <c r="T342" i="1" s="1"/>
  <c r="AH342" i="1"/>
  <c r="CV342" i="1" s="1"/>
  <c r="U342" i="1" s="1"/>
  <c r="AI342" i="1"/>
  <c r="AJ342" i="1"/>
  <c r="CX342" i="1" s="1"/>
  <c r="W342" i="1" s="1"/>
  <c r="CQ342" i="1"/>
  <c r="P342" i="1" s="1"/>
  <c r="CR342" i="1"/>
  <c r="Q342" i="1" s="1"/>
  <c r="CS342" i="1"/>
  <c r="R342" i="1" s="1"/>
  <c r="GK342" i="1" s="1"/>
  <c r="CT342" i="1"/>
  <c r="S342" i="1" s="1"/>
  <c r="CW342" i="1"/>
  <c r="V342" i="1" s="1"/>
  <c r="FR342" i="1"/>
  <c r="GL342" i="1"/>
  <c r="GN342" i="1"/>
  <c r="GO342" i="1"/>
  <c r="GV342" i="1"/>
  <c r="HC342" i="1" s="1"/>
  <c r="GX342" i="1" s="1"/>
  <c r="D343" i="1"/>
  <c r="AC343" i="1"/>
  <c r="CQ343" i="1" s="1"/>
  <c r="P343" i="1" s="1"/>
  <c r="AE343" i="1"/>
  <c r="AF343" i="1"/>
  <c r="CT343" i="1" s="1"/>
  <c r="S343" i="1" s="1"/>
  <c r="CZ343" i="1" s="1"/>
  <c r="Y343" i="1" s="1"/>
  <c r="AG343" i="1"/>
  <c r="CU343" i="1" s="1"/>
  <c r="T343" i="1" s="1"/>
  <c r="AH343" i="1"/>
  <c r="AI343" i="1"/>
  <c r="AJ343" i="1"/>
  <c r="CV343" i="1"/>
  <c r="U343" i="1" s="1"/>
  <c r="CW343" i="1"/>
  <c r="V343" i="1" s="1"/>
  <c r="CX343" i="1"/>
  <c r="W343" i="1" s="1"/>
  <c r="CY343" i="1"/>
  <c r="X343" i="1" s="1"/>
  <c r="FR343" i="1"/>
  <c r="GL343" i="1"/>
  <c r="GN343" i="1"/>
  <c r="GO343" i="1"/>
  <c r="GV343" i="1"/>
  <c r="HC343" i="1" s="1"/>
  <c r="GX343" i="1" s="1"/>
  <c r="D344" i="1"/>
  <c r="S344" i="1"/>
  <c r="AC344" i="1"/>
  <c r="AE344" i="1"/>
  <c r="AD344" i="1" s="1"/>
  <c r="AF344" i="1"/>
  <c r="CT344" i="1" s="1"/>
  <c r="AG344" i="1"/>
  <c r="CU344" i="1" s="1"/>
  <c r="T344" i="1" s="1"/>
  <c r="AH344" i="1"/>
  <c r="AI344" i="1"/>
  <c r="AJ344" i="1"/>
  <c r="CQ344" i="1"/>
  <c r="P344" i="1" s="1"/>
  <c r="CR344" i="1"/>
  <c r="Q344" i="1" s="1"/>
  <c r="CS344" i="1"/>
  <c r="R344" i="1" s="1"/>
  <c r="GK344" i="1" s="1"/>
  <c r="CV344" i="1"/>
  <c r="U344" i="1" s="1"/>
  <c r="CW344" i="1"/>
  <c r="V344" i="1" s="1"/>
  <c r="CX344" i="1"/>
  <c r="W344" i="1" s="1"/>
  <c r="CY344" i="1"/>
  <c r="X344" i="1" s="1"/>
  <c r="CZ344" i="1"/>
  <c r="Y344" i="1" s="1"/>
  <c r="FR344" i="1"/>
  <c r="GL344" i="1"/>
  <c r="GN344" i="1"/>
  <c r="GO344" i="1"/>
  <c r="GV344" i="1"/>
  <c r="HC344" i="1" s="1"/>
  <c r="GX344" i="1"/>
  <c r="D345" i="1"/>
  <c r="AC345" i="1"/>
  <c r="AE345" i="1"/>
  <c r="AF345" i="1"/>
  <c r="AG345" i="1"/>
  <c r="CU345" i="1" s="1"/>
  <c r="T345" i="1" s="1"/>
  <c r="AH345" i="1"/>
  <c r="CV345" i="1" s="1"/>
  <c r="U345" i="1" s="1"/>
  <c r="AI345" i="1"/>
  <c r="CW345" i="1" s="1"/>
  <c r="V345" i="1" s="1"/>
  <c r="AJ345" i="1"/>
  <c r="CX345" i="1" s="1"/>
  <c r="W345" i="1" s="1"/>
  <c r="CQ345" i="1"/>
  <c r="P345" i="1" s="1"/>
  <c r="CR345" i="1"/>
  <c r="Q345" i="1" s="1"/>
  <c r="CS345" i="1"/>
  <c r="CT345" i="1"/>
  <c r="S345" i="1" s="1"/>
  <c r="FR345" i="1"/>
  <c r="GL345" i="1"/>
  <c r="GN345" i="1"/>
  <c r="GO345" i="1"/>
  <c r="GV345" i="1"/>
  <c r="HC345" i="1" s="1"/>
  <c r="GX345" i="1" s="1"/>
  <c r="D346" i="1"/>
  <c r="AC346" i="1"/>
  <c r="CQ346" i="1" s="1"/>
  <c r="P346" i="1" s="1"/>
  <c r="AE346" i="1"/>
  <c r="AD346" i="1" s="1"/>
  <c r="AF346" i="1"/>
  <c r="AG346" i="1"/>
  <c r="AH346" i="1"/>
  <c r="AI346" i="1"/>
  <c r="CW346" i="1" s="1"/>
  <c r="V346" i="1" s="1"/>
  <c r="AJ346" i="1"/>
  <c r="CX346" i="1" s="1"/>
  <c r="W346" i="1" s="1"/>
  <c r="CR346" i="1"/>
  <c r="Q346" i="1" s="1"/>
  <c r="CS346" i="1"/>
  <c r="R346" i="1" s="1"/>
  <c r="GK346" i="1" s="1"/>
  <c r="CT346" i="1"/>
  <c r="S346" i="1" s="1"/>
  <c r="CU346" i="1"/>
  <c r="T346" i="1" s="1"/>
  <c r="CV346" i="1"/>
  <c r="U346" i="1" s="1"/>
  <c r="FR346" i="1"/>
  <c r="GL346" i="1"/>
  <c r="GN346" i="1"/>
  <c r="GO346" i="1"/>
  <c r="GV346" i="1"/>
  <c r="HC346" i="1"/>
  <c r="GX346" i="1" s="1"/>
  <c r="D347" i="1"/>
  <c r="AC347" i="1"/>
  <c r="AE347" i="1"/>
  <c r="AF347" i="1"/>
  <c r="CT347" i="1" s="1"/>
  <c r="S347" i="1" s="1"/>
  <c r="AG347" i="1"/>
  <c r="CU347" i="1" s="1"/>
  <c r="T347" i="1" s="1"/>
  <c r="AH347" i="1"/>
  <c r="CV347" i="1" s="1"/>
  <c r="U347" i="1" s="1"/>
  <c r="AI347" i="1"/>
  <c r="CW347" i="1" s="1"/>
  <c r="V347" i="1" s="1"/>
  <c r="AJ347" i="1"/>
  <c r="CX347" i="1" s="1"/>
  <c r="W347" i="1" s="1"/>
  <c r="CQ347" i="1"/>
  <c r="P347" i="1" s="1"/>
  <c r="FR347" i="1"/>
  <c r="GL347" i="1"/>
  <c r="GN347" i="1"/>
  <c r="GO347" i="1"/>
  <c r="GV347" i="1"/>
  <c r="HC347" i="1" s="1"/>
  <c r="GX347" i="1"/>
  <c r="D348" i="1"/>
  <c r="AC348" i="1"/>
  <c r="CQ348" i="1" s="1"/>
  <c r="P348" i="1" s="1"/>
  <c r="AE348" i="1"/>
  <c r="CR348" i="1" s="1"/>
  <c r="Q348" i="1" s="1"/>
  <c r="AF348" i="1"/>
  <c r="AG348" i="1"/>
  <c r="CU348" i="1" s="1"/>
  <c r="T348" i="1" s="1"/>
  <c r="AH348" i="1"/>
  <c r="AI348" i="1"/>
  <c r="AJ348" i="1"/>
  <c r="CV348" i="1"/>
  <c r="U348" i="1" s="1"/>
  <c r="CW348" i="1"/>
  <c r="V348" i="1" s="1"/>
  <c r="CX348" i="1"/>
  <c r="W348" i="1" s="1"/>
  <c r="FR348" i="1"/>
  <c r="GL348" i="1"/>
  <c r="GN348" i="1"/>
  <c r="GO348" i="1"/>
  <c r="GV348" i="1"/>
  <c r="HC348" i="1"/>
  <c r="GX348" i="1" s="1"/>
  <c r="D349" i="1"/>
  <c r="AC349" i="1"/>
  <c r="AE349" i="1"/>
  <c r="AF349" i="1"/>
  <c r="CT349" i="1" s="1"/>
  <c r="S349" i="1" s="1"/>
  <c r="CY349" i="1" s="1"/>
  <c r="X349" i="1" s="1"/>
  <c r="AG349" i="1"/>
  <c r="CU349" i="1" s="1"/>
  <c r="T349" i="1" s="1"/>
  <c r="AH349" i="1"/>
  <c r="CV349" i="1" s="1"/>
  <c r="U349" i="1" s="1"/>
  <c r="AI349" i="1"/>
  <c r="CW349" i="1" s="1"/>
  <c r="V349" i="1" s="1"/>
  <c r="AJ349" i="1"/>
  <c r="CX349" i="1"/>
  <c r="W349" i="1" s="1"/>
  <c r="FR349" i="1"/>
  <c r="GL349" i="1"/>
  <c r="GN349" i="1"/>
  <c r="GO349" i="1"/>
  <c r="GV349" i="1"/>
  <c r="HC349" i="1" s="1"/>
  <c r="GX349" i="1" s="1"/>
  <c r="D350" i="1"/>
  <c r="AC350" i="1"/>
  <c r="AE350" i="1"/>
  <c r="AD350" i="1" s="1"/>
  <c r="AF350" i="1"/>
  <c r="AG350" i="1"/>
  <c r="AH350" i="1"/>
  <c r="AI350" i="1"/>
  <c r="CW350" i="1" s="1"/>
  <c r="V350" i="1" s="1"/>
  <c r="AJ350" i="1"/>
  <c r="CX350" i="1" s="1"/>
  <c r="W350" i="1" s="1"/>
  <c r="CQ350" i="1"/>
  <c r="P350" i="1" s="1"/>
  <c r="CR350" i="1"/>
  <c r="Q350" i="1" s="1"/>
  <c r="CS350" i="1"/>
  <c r="R350" i="1" s="1"/>
  <c r="GK350" i="1" s="1"/>
  <c r="CT350" i="1"/>
  <c r="S350" i="1" s="1"/>
  <c r="CU350" i="1"/>
  <c r="T350" i="1" s="1"/>
  <c r="CV350" i="1"/>
  <c r="U350" i="1" s="1"/>
  <c r="FR350" i="1"/>
  <c r="GL350" i="1"/>
  <c r="GN350" i="1"/>
  <c r="GO350" i="1"/>
  <c r="GV350" i="1"/>
  <c r="HC350" i="1"/>
  <c r="GX350" i="1" s="1"/>
  <c r="D351" i="1"/>
  <c r="AC351" i="1"/>
  <c r="CQ351" i="1" s="1"/>
  <c r="P351" i="1" s="1"/>
  <c r="AE351" i="1"/>
  <c r="AF351" i="1"/>
  <c r="AG351" i="1"/>
  <c r="CU351" i="1" s="1"/>
  <c r="T351" i="1" s="1"/>
  <c r="AH351" i="1"/>
  <c r="AI351" i="1"/>
  <c r="AJ351" i="1"/>
  <c r="CT351" i="1"/>
  <c r="S351" i="1" s="1"/>
  <c r="CV351" i="1"/>
  <c r="U351" i="1" s="1"/>
  <c r="CW351" i="1"/>
  <c r="V351" i="1" s="1"/>
  <c r="CX351" i="1"/>
  <c r="W351" i="1" s="1"/>
  <c r="CZ351" i="1"/>
  <c r="Y351" i="1" s="1"/>
  <c r="FR351" i="1"/>
  <c r="GL351" i="1"/>
  <c r="GN351" i="1"/>
  <c r="GO351" i="1"/>
  <c r="GV351" i="1"/>
  <c r="HC351" i="1"/>
  <c r="GX351" i="1" s="1"/>
  <c r="B353" i="1"/>
  <c r="B337" i="1" s="1"/>
  <c r="C353" i="1"/>
  <c r="C337" i="1" s="1"/>
  <c r="D353" i="1"/>
  <c r="D337" i="1" s="1"/>
  <c r="F353" i="1"/>
  <c r="F337" i="1" s="1"/>
  <c r="G353" i="1"/>
  <c r="BX353" i="1"/>
  <c r="BX337" i="1" s="1"/>
  <c r="CK353" i="1"/>
  <c r="BB353" i="1" s="1"/>
  <c r="BB337" i="1" s="1"/>
  <c r="CL353" i="1"/>
  <c r="CL337" i="1" s="1"/>
  <c r="CM353" i="1"/>
  <c r="CM337" i="1" s="1"/>
  <c r="D383" i="1"/>
  <c r="E385" i="1"/>
  <c r="F385" i="1"/>
  <c r="Z385" i="1"/>
  <c r="AA385" i="1"/>
  <c r="AH385" i="1"/>
  <c r="AI385" i="1"/>
  <c r="AJ385" i="1"/>
  <c r="AK385" i="1"/>
  <c r="AL385" i="1"/>
  <c r="AM385" i="1"/>
  <c r="AN385" i="1"/>
  <c r="BE385" i="1"/>
  <c r="BF385" i="1"/>
  <c r="BG385" i="1"/>
  <c r="BH385" i="1"/>
  <c r="BI385" i="1"/>
  <c r="BJ385" i="1"/>
  <c r="BK385" i="1"/>
  <c r="BL385" i="1"/>
  <c r="BM385" i="1"/>
  <c r="BN385" i="1"/>
  <c r="BO385" i="1"/>
  <c r="BP385" i="1"/>
  <c r="BQ385" i="1"/>
  <c r="BR385" i="1"/>
  <c r="BS385" i="1"/>
  <c r="BT385" i="1"/>
  <c r="BU385" i="1"/>
  <c r="BV385" i="1"/>
  <c r="BW385" i="1"/>
  <c r="CN385" i="1"/>
  <c r="CO385" i="1"/>
  <c r="CP385" i="1"/>
  <c r="CQ385" i="1"/>
  <c r="CR385" i="1"/>
  <c r="CS385" i="1"/>
  <c r="CT385" i="1"/>
  <c r="CU385" i="1"/>
  <c r="CV385" i="1"/>
  <c r="CW385" i="1"/>
  <c r="CX385" i="1"/>
  <c r="CY385" i="1"/>
  <c r="CZ385" i="1"/>
  <c r="DA385" i="1"/>
  <c r="DB385" i="1"/>
  <c r="DC385" i="1"/>
  <c r="DD385" i="1"/>
  <c r="DE385" i="1"/>
  <c r="DF385" i="1"/>
  <c r="DG385" i="1"/>
  <c r="DH385" i="1"/>
  <c r="DI385" i="1"/>
  <c r="DJ385" i="1"/>
  <c r="DK385" i="1"/>
  <c r="DL385" i="1"/>
  <c r="DM385" i="1"/>
  <c r="DN385" i="1"/>
  <c r="DO385" i="1"/>
  <c r="DP385" i="1"/>
  <c r="DQ385" i="1"/>
  <c r="DR385" i="1"/>
  <c r="DS385" i="1"/>
  <c r="DT385" i="1"/>
  <c r="DU385" i="1"/>
  <c r="DV385" i="1"/>
  <c r="DW385" i="1"/>
  <c r="DX385" i="1"/>
  <c r="DY385" i="1"/>
  <c r="DZ385" i="1"/>
  <c r="EA385" i="1"/>
  <c r="EB385" i="1"/>
  <c r="EC385" i="1"/>
  <c r="ED385" i="1"/>
  <c r="EE385" i="1"/>
  <c r="EF385" i="1"/>
  <c r="EG385" i="1"/>
  <c r="EH385" i="1"/>
  <c r="EI385" i="1"/>
  <c r="EJ385" i="1"/>
  <c r="EK385" i="1"/>
  <c r="EL385" i="1"/>
  <c r="EM385" i="1"/>
  <c r="EN385" i="1"/>
  <c r="EO385" i="1"/>
  <c r="EP385" i="1"/>
  <c r="EQ385" i="1"/>
  <c r="ER385" i="1"/>
  <c r="ES385" i="1"/>
  <c r="ET385" i="1"/>
  <c r="EU385" i="1"/>
  <c r="EV385" i="1"/>
  <c r="EW385" i="1"/>
  <c r="EX385" i="1"/>
  <c r="EY385" i="1"/>
  <c r="EZ385" i="1"/>
  <c r="FA385" i="1"/>
  <c r="FB385" i="1"/>
  <c r="FC385" i="1"/>
  <c r="FD385" i="1"/>
  <c r="FE385" i="1"/>
  <c r="FF385" i="1"/>
  <c r="FG385" i="1"/>
  <c r="FH385" i="1"/>
  <c r="FI385" i="1"/>
  <c r="FJ385" i="1"/>
  <c r="FK385" i="1"/>
  <c r="FL385" i="1"/>
  <c r="FM385" i="1"/>
  <c r="FN385" i="1"/>
  <c r="FO385" i="1"/>
  <c r="FP385" i="1"/>
  <c r="FQ385" i="1"/>
  <c r="FR385" i="1"/>
  <c r="FS385" i="1"/>
  <c r="FT385" i="1"/>
  <c r="FU385" i="1"/>
  <c r="FV385" i="1"/>
  <c r="FW385" i="1"/>
  <c r="FX385" i="1"/>
  <c r="FY385" i="1"/>
  <c r="FZ385" i="1"/>
  <c r="GA385" i="1"/>
  <c r="GB385" i="1"/>
  <c r="GC385" i="1"/>
  <c r="GD385" i="1"/>
  <c r="GE385" i="1"/>
  <c r="GF385" i="1"/>
  <c r="GG385" i="1"/>
  <c r="GH385" i="1"/>
  <c r="GI385" i="1"/>
  <c r="GJ385" i="1"/>
  <c r="GK385" i="1"/>
  <c r="GL385" i="1"/>
  <c r="GM385" i="1"/>
  <c r="GN385" i="1"/>
  <c r="GO385" i="1"/>
  <c r="GP385" i="1"/>
  <c r="GQ385" i="1"/>
  <c r="GR385" i="1"/>
  <c r="GS385" i="1"/>
  <c r="GT385" i="1"/>
  <c r="GU385" i="1"/>
  <c r="GV385" i="1"/>
  <c r="GW385" i="1"/>
  <c r="GX385" i="1"/>
  <c r="D387" i="1"/>
  <c r="I387" i="1"/>
  <c r="GX387" i="1" s="1"/>
  <c r="K387" i="1"/>
  <c r="AC387" i="1"/>
  <c r="CQ387" i="1" s="1"/>
  <c r="P387" i="1" s="1"/>
  <c r="AE387" i="1"/>
  <c r="AF387" i="1"/>
  <c r="CT387" i="1" s="1"/>
  <c r="S387" i="1" s="1"/>
  <c r="AG387" i="1"/>
  <c r="CU387" i="1" s="1"/>
  <c r="T387" i="1" s="1"/>
  <c r="AH387" i="1"/>
  <c r="CV387" i="1" s="1"/>
  <c r="U387" i="1" s="1"/>
  <c r="AI387" i="1"/>
  <c r="CW387" i="1" s="1"/>
  <c r="V387" i="1" s="1"/>
  <c r="AJ387" i="1"/>
  <c r="CX387" i="1" s="1"/>
  <c r="FR387" i="1"/>
  <c r="GL387" i="1"/>
  <c r="GN387" i="1"/>
  <c r="GO387" i="1"/>
  <c r="GV387" i="1"/>
  <c r="HC387" i="1" s="1"/>
  <c r="D388" i="1"/>
  <c r="I388" i="1"/>
  <c r="K388" i="1"/>
  <c r="U388" i="1"/>
  <c r="V388" i="1"/>
  <c r="AC388" i="1"/>
  <c r="CQ388" i="1" s="1"/>
  <c r="P388" i="1" s="1"/>
  <c r="AE388" i="1"/>
  <c r="AF388" i="1"/>
  <c r="CT388" i="1" s="1"/>
  <c r="S388" i="1" s="1"/>
  <c r="AG388" i="1"/>
  <c r="CU388" i="1" s="1"/>
  <c r="T388" i="1" s="1"/>
  <c r="AH388" i="1"/>
  <c r="AI388" i="1"/>
  <c r="AJ388" i="1"/>
  <c r="CX388" i="1" s="1"/>
  <c r="CV388" i="1"/>
  <c r="CW388" i="1"/>
  <c r="FR388" i="1"/>
  <c r="GL388" i="1"/>
  <c r="GN388" i="1"/>
  <c r="GO388" i="1"/>
  <c r="GV388" i="1"/>
  <c r="HC388" i="1"/>
  <c r="GX388" i="1" s="1"/>
  <c r="B390" i="1"/>
  <c r="B385" i="1" s="1"/>
  <c r="C390" i="1"/>
  <c r="C385" i="1" s="1"/>
  <c r="D390" i="1"/>
  <c r="D385" i="1" s="1"/>
  <c r="F390" i="1"/>
  <c r="G390" i="1"/>
  <c r="AB390" i="1"/>
  <c r="AC390" i="1"/>
  <c r="AD390" i="1"/>
  <c r="AE390" i="1"/>
  <c r="AE385" i="1" s="1"/>
  <c r="AF390" i="1"/>
  <c r="AG390" i="1"/>
  <c r="T390" i="1" s="1"/>
  <c r="T385" i="1" s="1"/>
  <c r="AH390" i="1"/>
  <c r="U390" i="1" s="1"/>
  <c r="U385" i="1" s="1"/>
  <c r="AI390" i="1"/>
  <c r="V390" i="1" s="1"/>
  <c r="V385" i="1" s="1"/>
  <c r="AJ390" i="1"/>
  <c r="W390" i="1" s="1"/>
  <c r="W385" i="1" s="1"/>
  <c r="AK390" i="1"/>
  <c r="X390" i="1" s="1"/>
  <c r="F416" i="1" s="1"/>
  <c r="AL390" i="1"/>
  <c r="Y390" i="1" s="1"/>
  <c r="AR390" i="1"/>
  <c r="AS390" i="1"/>
  <c r="AS385" i="1" s="1"/>
  <c r="AT390" i="1"/>
  <c r="AT385" i="1" s="1"/>
  <c r="AU390" i="1"/>
  <c r="AU385" i="1" s="1"/>
  <c r="BX390" i="1"/>
  <c r="BY390" i="1"/>
  <c r="BZ390" i="1"/>
  <c r="CA390" i="1"/>
  <c r="CA385" i="1" s="1"/>
  <c r="CB390" i="1"/>
  <c r="CB385" i="1" s="1"/>
  <c r="CC390" i="1"/>
  <c r="CC385" i="1" s="1"/>
  <c r="CD390" i="1"/>
  <c r="CD385" i="1" s="1"/>
  <c r="CJ390" i="1"/>
  <c r="CK390" i="1"/>
  <c r="CL390" i="1"/>
  <c r="CL385" i="1" s="1"/>
  <c r="CM390" i="1"/>
  <c r="CM385" i="1" s="1"/>
  <c r="F412" i="1"/>
  <c r="F413" i="1"/>
  <c r="F414" i="1"/>
  <c r="D420" i="1"/>
  <c r="E422" i="1"/>
  <c r="F422" i="1"/>
  <c r="G422" i="1"/>
  <c r="Z422" i="1"/>
  <c r="AA422" i="1"/>
  <c r="AM422" i="1"/>
  <c r="AN422" i="1"/>
  <c r="BE422" i="1"/>
  <c r="BF422" i="1"/>
  <c r="BG422" i="1"/>
  <c r="BH422" i="1"/>
  <c r="BI422" i="1"/>
  <c r="BJ422" i="1"/>
  <c r="BK422" i="1"/>
  <c r="BL422" i="1"/>
  <c r="BM422" i="1"/>
  <c r="BN422" i="1"/>
  <c r="BO422" i="1"/>
  <c r="BP422" i="1"/>
  <c r="BQ422" i="1"/>
  <c r="BR422" i="1"/>
  <c r="BS422" i="1"/>
  <c r="BT422" i="1"/>
  <c r="BU422" i="1"/>
  <c r="BV422" i="1"/>
  <c r="BW422" i="1"/>
  <c r="BX422" i="1"/>
  <c r="CN422" i="1"/>
  <c r="CO422" i="1"/>
  <c r="CP422" i="1"/>
  <c r="CQ422" i="1"/>
  <c r="CR422" i="1"/>
  <c r="CS422" i="1"/>
  <c r="CT422" i="1"/>
  <c r="CU422" i="1"/>
  <c r="CV422" i="1"/>
  <c r="CW422" i="1"/>
  <c r="CX422" i="1"/>
  <c r="CY422" i="1"/>
  <c r="CZ422" i="1"/>
  <c r="DA422" i="1"/>
  <c r="DB422" i="1"/>
  <c r="DC422" i="1"/>
  <c r="DD422" i="1"/>
  <c r="DE422" i="1"/>
  <c r="DF422" i="1"/>
  <c r="DG422" i="1"/>
  <c r="DH422" i="1"/>
  <c r="DI422" i="1"/>
  <c r="DJ422" i="1"/>
  <c r="DK422" i="1"/>
  <c r="DL422" i="1"/>
  <c r="DM422" i="1"/>
  <c r="DN422" i="1"/>
  <c r="DO422" i="1"/>
  <c r="DP422" i="1"/>
  <c r="DQ422" i="1"/>
  <c r="DR422" i="1"/>
  <c r="DS422" i="1"/>
  <c r="DT422" i="1"/>
  <c r="DU422" i="1"/>
  <c r="DV422" i="1"/>
  <c r="DW422" i="1"/>
  <c r="DX422" i="1"/>
  <c r="DY422" i="1"/>
  <c r="DZ422" i="1"/>
  <c r="EA422" i="1"/>
  <c r="EB422" i="1"/>
  <c r="EC422" i="1"/>
  <c r="ED422" i="1"/>
  <c r="EE422" i="1"/>
  <c r="EF422" i="1"/>
  <c r="EG422" i="1"/>
  <c r="EH422" i="1"/>
  <c r="EI422" i="1"/>
  <c r="EJ422" i="1"/>
  <c r="EK422" i="1"/>
  <c r="EL422" i="1"/>
  <c r="EM422" i="1"/>
  <c r="EN422" i="1"/>
  <c r="EO422" i="1"/>
  <c r="EP422" i="1"/>
  <c r="EQ422" i="1"/>
  <c r="ER422" i="1"/>
  <c r="ES422" i="1"/>
  <c r="ET422" i="1"/>
  <c r="EU422" i="1"/>
  <c r="EV422" i="1"/>
  <c r="EW422" i="1"/>
  <c r="EX422" i="1"/>
  <c r="EY422" i="1"/>
  <c r="EZ422" i="1"/>
  <c r="FA422" i="1"/>
  <c r="FB422" i="1"/>
  <c r="FC422" i="1"/>
  <c r="FD422" i="1"/>
  <c r="FE422" i="1"/>
  <c r="FF422" i="1"/>
  <c r="FG422" i="1"/>
  <c r="FH422" i="1"/>
  <c r="FI422" i="1"/>
  <c r="FJ422" i="1"/>
  <c r="FK422" i="1"/>
  <c r="FL422" i="1"/>
  <c r="FM422" i="1"/>
  <c r="FN422" i="1"/>
  <c r="FO422" i="1"/>
  <c r="FP422" i="1"/>
  <c r="FQ422" i="1"/>
  <c r="FR422" i="1"/>
  <c r="FS422" i="1"/>
  <c r="FT422" i="1"/>
  <c r="FU422" i="1"/>
  <c r="FV422" i="1"/>
  <c r="FW422" i="1"/>
  <c r="FX422" i="1"/>
  <c r="FY422" i="1"/>
  <c r="FZ422" i="1"/>
  <c r="GA422" i="1"/>
  <c r="GB422" i="1"/>
  <c r="GC422" i="1"/>
  <c r="GD422" i="1"/>
  <c r="GE422" i="1"/>
  <c r="GF422" i="1"/>
  <c r="GG422" i="1"/>
  <c r="GH422" i="1"/>
  <c r="GI422" i="1"/>
  <c r="GJ422" i="1"/>
  <c r="GK422" i="1"/>
  <c r="GL422" i="1"/>
  <c r="GM422" i="1"/>
  <c r="GN422" i="1"/>
  <c r="GO422" i="1"/>
  <c r="GP422" i="1"/>
  <c r="GQ422" i="1"/>
  <c r="GR422" i="1"/>
  <c r="GS422" i="1"/>
  <c r="GT422" i="1"/>
  <c r="GU422" i="1"/>
  <c r="GV422" i="1"/>
  <c r="GW422" i="1"/>
  <c r="GX422" i="1"/>
  <c r="D424" i="1"/>
  <c r="AC424" i="1"/>
  <c r="AE424" i="1"/>
  <c r="AF424" i="1"/>
  <c r="CT424" i="1" s="1"/>
  <c r="S424" i="1" s="1"/>
  <c r="CY424" i="1" s="1"/>
  <c r="X424" i="1" s="1"/>
  <c r="AG424" i="1"/>
  <c r="CU424" i="1" s="1"/>
  <c r="T424" i="1" s="1"/>
  <c r="AH424" i="1"/>
  <c r="CV424" i="1" s="1"/>
  <c r="U424" i="1" s="1"/>
  <c r="AI424" i="1"/>
  <c r="CW424" i="1" s="1"/>
  <c r="V424" i="1" s="1"/>
  <c r="AJ424" i="1"/>
  <c r="CX424" i="1" s="1"/>
  <c r="W424" i="1" s="1"/>
  <c r="FR424" i="1"/>
  <c r="GL424" i="1"/>
  <c r="GN424" i="1"/>
  <c r="GO424" i="1"/>
  <c r="GV424" i="1"/>
  <c r="HC424" i="1" s="1"/>
  <c r="GX424" i="1" s="1"/>
  <c r="D425" i="1"/>
  <c r="AC425" i="1"/>
  <c r="AE425" i="1"/>
  <c r="AF425" i="1"/>
  <c r="AG425" i="1"/>
  <c r="AH425" i="1"/>
  <c r="AI425" i="1"/>
  <c r="CW425" i="1" s="1"/>
  <c r="V425" i="1" s="1"/>
  <c r="AJ425" i="1"/>
  <c r="CX425" i="1" s="1"/>
  <c r="W425" i="1" s="1"/>
  <c r="CQ425" i="1"/>
  <c r="P425" i="1" s="1"/>
  <c r="CR425" i="1"/>
  <c r="Q425" i="1" s="1"/>
  <c r="CS425" i="1"/>
  <c r="CT425" i="1"/>
  <c r="S425" i="1" s="1"/>
  <c r="CU425" i="1"/>
  <c r="T425" i="1" s="1"/>
  <c r="CV425" i="1"/>
  <c r="U425" i="1" s="1"/>
  <c r="FR425" i="1"/>
  <c r="GL425" i="1"/>
  <c r="GN425" i="1"/>
  <c r="GO425" i="1"/>
  <c r="GV425" i="1"/>
  <c r="HC425" i="1" s="1"/>
  <c r="GX425" i="1"/>
  <c r="D426" i="1"/>
  <c r="AC426" i="1"/>
  <c r="CQ426" i="1" s="1"/>
  <c r="P426" i="1" s="1"/>
  <c r="AE426" i="1"/>
  <c r="AF426" i="1"/>
  <c r="CT426" i="1" s="1"/>
  <c r="S426" i="1" s="1"/>
  <c r="CY426" i="1" s="1"/>
  <c r="X426" i="1" s="1"/>
  <c r="AG426" i="1"/>
  <c r="CU426" i="1" s="1"/>
  <c r="T426" i="1" s="1"/>
  <c r="AH426" i="1"/>
  <c r="AI426" i="1"/>
  <c r="AJ426" i="1"/>
  <c r="CV426" i="1"/>
  <c r="U426" i="1" s="1"/>
  <c r="CW426" i="1"/>
  <c r="V426" i="1" s="1"/>
  <c r="CX426" i="1"/>
  <c r="W426" i="1" s="1"/>
  <c r="FR426" i="1"/>
  <c r="GL426" i="1"/>
  <c r="GN426" i="1"/>
  <c r="GO426" i="1"/>
  <c r="GV426" i="1"/>
  <c r="HC426" i="1" s="1"/>
  <c r="GX426" i="1" s="1"/>
  <c r="D427" i="1"/>
  <c r="U427" i="1"/>
  <c r="AC427" i="1"/>
  <c r="CQ427" i="1" s="1"/>
  <c r="P427" i="1" s="1"/>
  <c r="AE427" i="1"/>
  <c r="AF427" i="1"/>
  <c r="AG427" i="1"/>
  <c r="CU427" i="1" s="1"/>
  <c r="T427" i="1" s="1"/>
  <c r="AH427" i="1"/>
  <c r="CV427" i="1" s="1"/>
  <c r="AI427" i="1"/>
  <c r="CW427" i="1" s="1"/>
  <c r="V427" i="1" s="1"/>
  <c r="AJ427" i="1"/>
  <c r="CX427" i="1" s="1"/>
  <c r="W427" i="1" s="1"/>
  <c r="FR427" i="1"/>
  <c r="GL427" i="1"/>
  <c r="BZ441" i="1" s="1"/>
  <c r="GN427" i="1"/>
  <c r="CB441" i="1" s="1"/>
  <c r="CB422" i="1" s="1"/>
  <c r="GO427" i="1"/>
  <c r="CC441" i="1" s="1"/>
  <c r="GV427" i="1"/>
  <c r="HC427" i="1" s="1"/>
  <c r="GX427" i="1" s="1"/>
  <c r="D428" i="1"/>
  <c r="AC428" i="1"/>
  <c r="AE428" i="1"/>
  <c r="CR428" i="1" s="1"/>
  <c r="Q428" i="1" s="1"/>
  <c r="AF428" i="1"/>
  <c r="CT428" i="1" s="1"/>
  <c r="S428" i="1" s="1"/>
  <c r="AG428" i="1"/>
  <c r="CU428" i="1" s="1"/>
  <c r="T428" i="1" s="1"/>
  <c r="AH428" i="1"/>
  <c r="CV428" i="1" s="1"/>
  <c r="U428" i="1" s="1"/>
  <c r="AI428" i="1"/>
  <c r="CW428" i="1" s="1"/>
  <c r="V428" i="1" s="1"/>
  <c r="AJ428" i="1"/>
  <c r="CX428" i="1" s="1"/>
  <c r="W428" i="1" s="1"/>
  <c r="FR428" i="1"/>
  <c r="GL428" i="1"/>
  <c r="GN428" i="1"/>
  <c r="GO428" i="1"/>
  <c r="GV428" i="1"/>
  <c r="HC428" i="1" s="1"/>
  <c r="GX428" i="1"/>
  <c r="D429" i="1"/>
  <c r="AC429" i="1"/>
  <c r="CQ429" i="1" s="1"/>
  <c r="P429" i="1" s="1"/>
  <c r="AE429" i="1"/>
  <c r="AF429" i="1"/>
  <c r="AG429" i="1"/>
  <c r="CU429" i="1" s="1"/>
  <c r="T429" i="1" s="1"/>
  <c r="AH429" i="1"/>
  <c r="AI429" i="1"/>
  <c r="CW429" i="1" s="1"/>
  <c r="V429" i="1" s="1"/>
  <c r="AJ429" i="1"/>
  <c r="CV429" i="1"/>
  <c r="U429" i="1" s="1"/>
  <c r="CX429" i="1"/>
  <c r="W429" i="1" s="1"/>
  <c r="FR429" i="1"/>
  <c r="GL429" i="1"/>
  <c r="GN429" i="1"/>
  <c r="GO429" i="1"/>
  <c r="GV429" i="1"/>
  <c r="HC429" i="1"/>
  <c r="GX429" i="1" s="1"/>
  <c r="D430" i="1"/>
  <c r="AC430" i="1"/>
  <c r="AE430" i="1"/>
  <c r="AD430" i="1" s="1"/>
  <c r="AF430" i="1"/>
  <c r="CT430" i="1" s="1"/>
  <c r="S430" i="1" s="1"/>
  <c r="AG430" i="1"/>
  <c r="CU430" i="1" s="1"/>
  <c r="T430" i="1" s="1"/>
  <c r="AH430" i="1"/>
  <c r="CV430" i="1" s="1"/>
  <c r="U430" i="1" s="1"/>
  <c r="AI430" i="1"/>
  <c r="CW430" i="1" s="1"/>
  <c r="V430" i="1" s="1"/>
  <c r="AJ430" i="1"/>
  <c r="CX430" i="1" s="1"/>
  <c r="W430" i="1" s="1"/>
  <c r="CQ430" i="1"/>
  <c r="P430" i="1" s="1"/>
  <c r="CR430" i="1"/>
  <c r="Q430" i="1" s="1"/>
  <c r="CS430" i="1"/>
  <c r="R430" i="1" s="1"/>
  <c r="GK430" i="1" s="1"/>
  <c r="FR430" i="1"/>
  <c r="GL430" i="1"/>
  <c r="GN430" i="1"/>
  <c r="GO430" i="1"/>
  <c r="GV430" i="1"/>
  <c r="HC430" i="1" s="1"/>
  <c r="GX430" i="1" s="1"/>
  <c r="D431" i="1"/>
  <c r="AC431" i="1"/>
  <c r="AE431" i="1"/>
  <c r="AD431" i="1" s="1"/>
  <c r="AF431" i="1"/>
  <c r="AG431" i="1"/>
  <c r="AH431" i="1"/>
  <c r="AI431" i="1"/>
  <c r="AJ431" i="1"/>
  <c r="CQ431" i="1"/>
  <c r="P431" i="1" s="1"/>
  <c r="CR431" i="1"/>
  <c r="Q431" i="1" s="1"/>
  <c r="CS431" i="1"/>
  <c r="R431" i="1" s="1"/>
  <c r="GK431" i="1" s="1"/>
  <c r="CT431" i="1"/>
  <c r="S431" i="1" s="1"/>
  <c r="CU431" i="1"/>
  <c r="T431" i="1" s="1"/>
  <c r="CV431" i="1"/>
  <c r="U431" i="1" s="1"/>
  <c r="CW431" i="1"/>
  <c r="V431" i="1" s="1"/>
  <c r="CX431" i="1"/>
  <c r="W431" i="1" s="1"/>
  <c r="FR431" i="1"/>
  <c r="GL431" i="1"/>
  <c r="GN431" i="1"/>
  <c r="GO431" i="1"/>
  <c r="GV431" i="1"/>
  <c r="HC431" i="1"/>
  <c r="GX431" i="1" s="1"/>
  <c r="D432" i="1"/>
  <c r="AC432" i="1"/>
  <c r="CQ432" i="1" s="1"/>
  <c r="P432" i="1" s="1"/>
  <c r="AE432" i="1"/>
  <c r="AF432" i="1"/>
  <c r="CT432" i="1" s="1"/>
  <c r="S432" i="1" s="1"/>
  <c r="AG432" i="1"/>
  <c r="CU432" i="1" s="1"/>
  <c r="T432" i="1" s="1"/>
  <c r="AH432" i="1"/>
  <c r="CV432" i="1" s="1"/>
  <c r="U432" i="1" s="1"/>
  <c r="AI432" i="1"/>
  <c r="CW432" i="1" s="1"/>
  <c r="V432" i="1" s="1"/>
  <c r="AJ432" i="1"/>
  <c r="CX432" i="1"/>
  <c r="W432" i="1" s="1"/>
  <c r="FR432" i="1"/>
  <c r="GL432" i="1"/>
  <c r="GN432" i="1"/>
  <c r="GO432" i="1"/>
  <c r="GV432" i="1"/>
  <c r="HC432" i="1" s="1"/>
  <c r="GX432" i="1" s="1"/>
  <c r="D433" i="1"/>
  <c r="AC433" i="1"/>
  <c r="AE433" i="1"/>
  <c r="AF433" i="1"/>
  <c r="AG433" i="1"/>
  <c r="CU433" i="1" s="1"/>
  <c r="T433" i="1" s="1"/>
  <c r="AH433" i="1"/>
  <c r="CV433" i="1" s="1"/>
  <c r="U433" i="1" s="1"/>
  <c r="AI433" i="1"/>
  <c r="CW433" i="1" s="1"/>
  <c r="V433" i="1" s="1"/>
  <c r="AJ433" i="1"/>
  <c r="CX433" i="1" s="1"/>
  <c r="W433" i="1" s="1"/>
  <c r="CQ433" i="1"/>
  <c r="P433" i="1" s="1"/>
  <c r="CR433" i="1"/>
  <c r="Q433" i="1" s="1"/>
  <c r="CS433" i="1"/>
  <c r="CT433" i="1"/>
  <c r="S433" i="1" s="1"/>
  <c r="FR433" i="1"/>
  <c r="GL433" i="1"/>
  <c r="GN433" i="1"/>
  <c r="GO433" i="1"/>
  <c r="GV433" i="1"/>
  <c r="HC433" i="1" s="1"/>
  <c r="GX433" i="1"/>
  <c r="D434" i="1"/>
  <c r="AC434" i="1"/>
  <c r="AE434" i="1"/>
  <c r="CS434" i="1" s="1"/>
  <c r="R434" i="1" s="1"/>
  <c r="GK434" i="1" s="1"/>
  <c r="AF434" i="1"/>
  <c r="CT434" i="1" s="1"/>
  <c r="S434" i="1" s="1"/>
  <c r="CY434" i="1" s="1"/>
  <c r="X434" i="1" s="1"/>
  <c r="AG434" i="1"/>
  <c r="CU434" i="1" s="1"/>
  <c r="T434" i="1" s="1"/>
  <c r="AH434" i="1"/>
  <c r="AI434" i="1"/>
  <c r="CW434" i="1" s="1"/>
  <c r="V434" i="1" s="1"/>
  <c r="AJ434" i="1"/>
  <c r="CR434" i="1"/>
  <c r="Q434" i="1" s="1"/>
  <c r="CV434" i="1"/>
  <c r="U434" i="1" s="1"/>
  <c r="CX434" i="1"/>
  <c r="W434" i="1" s="1"/>
  <c r="CZ434" i="1"/>
  <c r="Y434" i="1" s="1"/>
  <c r="FR434" i="1"/>
  <c r="GL434" i="1"/>
  <c r="GN434" i="1"/>
  <c r="GO434" i="1"/>
  <c r="GV434" i="1"/>
  <c r="HC434" i="1" s="1"/>
  <c r="GX434" i="1" s="1"/>
  <c r="D435" i="1"/>
  <c r="T435" i="1"/>
  <c r="U435" i="1"/>
  <c r="AC435" i="1"/>
  <c r="CQ435" i="1" s="1"/>
  <c r="P435" i="1" s="1"/>
  <c r="AE435" i="1"/>
  <c r="AF435" i="1"/>
  <c r="AG435" i="1"/>
  <c r="CU435" i="1" s="1"/>
  <c r="AH435" i="1"/>
  <c r="CV435" i="1" s="1"/>
  <c r="AI435" i="1"/>
  <c r="AJ435" i="1"/>
  <c r="CT435" i="1"/>
  <c r="S435" i="1" s="1"/>
  <c r="CW435" i="1"/>
  <c r="V435" i="1" s="1"/>
  <c r="CX435" i="1"/>
  <c r="W435" i="1" s="1"/>
  <c r="FR435" i="1"/>
  <c r="GL435" i="1"/>
  <c r="GN435" i="1"/>
  <c r="GO435" i="1"/>
  <c r="GV435" i="1"/>
  <c r="HC435" i="1" s="1"/>
  <c r="GX435" i="1" s="1"/>
  <c r="D436" i="1"/>
  <c r="W436" i="1"/>
  <c r="AC436" i="1"/>
  <c r="CQ436" i="1" s="1"/>
  <c r="P436" i="1" s="1"/>
  <c r="AE436" i="1"/>
  <c r="AF436" i="1"/>
  <c r="AG436" i="1"/>
  <c r="AH436" i="1"/>
  <c r="AI436" i="1"/>
  <c r="AJ436" i="1"/>
  <c r="CX436" i="1" s="1"/>
  <c r="CT436" i="1"/>
  <c r="S436" i="1" s="1"/>
  <c r="CU436" i="1"/>
  <c r="T436" i="1" s="1"/>
  <c r="CV436" i="1"/>
  <c r="U436" i="1" s="1"/>
  <c r="CW436" i="1"/>
  <c r="V436" i="1" s="1"/>
  <c r="FR436" i="1"/>
  <c r="GL436" i="1"/>
  <c r="GN436" i="1"/>
  <c r="GO436" i="1"/>
  <c r="GV436" i="1"/>
  <c r="HC436" i="1"/>
  <c r="GX436" i="1" s="1"/>
  <c r="D437" i="1"/>
  <c r="AC437" i="1"/>
  <c r="CQ437" i="1" s="1"/>
  <c r="P437" i="1" s="1"/>
  <c r="AE437" i="1"/>
  <c r="AF437" i="1"/>
  <c r="CT437" i="1" s="1"/>
  <c r="S437" i="1" s="1"/>
  <c r="AG437" i="1"/>
  <c r="CU437" i="1" s="1"/>
  <c r="T437" i="1" s="1"/>
  <c r="AH437" i="1"/>
  <c r="CV437" i="1" s="1"/>
  <c r="U437" i="1" s="1"/>
  <c r="AI437" i="1"/>
  <c r="CW437" i="1" s="1"/>
  <c r="V437" i="1" s="1"/>
  <c r="AJ437" i="1"/>
  <c r="CX437" i="1"/>
  <c r="W437" i="1" s="1"/>
  <c r="FR437" i="1"/>
  <c r="GL437" i="1"/>
  <c r="GN437" i="1"/>
  <c r="GO437" i="1"/>
  <c r="GV437" i="1"/>
  <c r="HC437" i="1"/>
  <c r="GX437" i="1" s="1"/>
  <c r="D438" i="1"/>
  <c r="I438" i="1"/>
  <c r="T438" i="1" s="1"/>
  <c r="K438" i="1"/>
  <c r="S438" i="1"/>
  <c r="CY438" i="1" s="1"/>
  <c r="X438" i="1" s="1"/>
  <c r="AC438" i="1"/>
  <c r="CQ438" i="1" s="1"/>
  <c r="AD438" i="1"/>
  <c r="AE438" i="1"/>
  <c r="CS438" i="1" s="1"/>
  <c r="AF438" i="1"/>
  <c r="AG438" i="1"/>
  <c r="CU438" i="1" s="1"/>
  <c r="AH438" i="1"/>
  <c r="AI438" i="1"/>
  <c r="AJ438" i="1"/>
  <c r="CR438" i="1"/>
  <c r="CT438" i="1"/>
  <c r="CV438" i="1"/>
  <c r="U438" i="1" s="1"/>
  <c r="CW438" i="1"/>
  <c r="CX438" i="1"/>
  <c r="FR438" i="1"/>
  <c r="GL438" i="1"/>
  <c r="GN438" i="1"/>
  <c r="GO438" i="1"/>
  <c r="GV438" i="1"/>
  <c r="HC438" i="1" s="1"/>
  <c r="GX438" i="1" s="1"/>
  <c r="D439" i="1"/>
  <c r="I439" i="1"/>
  <c r="K439" i="1"/>
  <c r="AC439" i="1"/>
  <c r="AE439" i="1"/>
  <c r="AD439" i="1" s="1"/>
  <c r="AF439" i="1"/>
  <c r="CT439" i="1" s="1"/>
  <c r="AG439" i="1"/>
  <c r="CU439" i="1" s="1"/>
  <c r="T439" i="1" s="1"/>
  <c r="AH439" i="1"/>
  <c r="CV439" i="1" s="1"/>
  <c r="AI439" i="1"/>
  <c r="CW439" i="1" s="1"/>
  <c r="AJ439" i="1"/>
  <c r="CX439" i="1" s="1"/>
  <c r="CQ439" i="1"/>
  <c r="P439" i="1" s="1"/>
  <c r="CR439" i="1"/>
  <c r="Q439" i="1" s="1"/>
  <c r="CS439" i="1"/>
  <c r="R439" i="1" s="1"/>
  <c r="GK439" i="1" s="1"/>
  <c r="FR439" i="1"/>
  <c r="GL439" i="1"/>
  <c r="GN439" i="1"/>
  <c r="GO439" i="1"/>
  <c r="GV439" i="1"/>
  <c r="HC439" i="1"/>
  <c r="GX439" i="1" s="1"/>
  <c r="B441" i="1"/>
  <c r="B422" i="1" s="1"/>
  <c r="C441" i="1"/>
  <c r="C422" i="1" s="1"/>
  <c r="D441" i="1"/>
  <c r="D422" i="1" s="1"/>
  <c r="F441" i="1"/>
  <c r="G441" i="1"/>
  <c r="BX441" i="1"/>
  <c r="BY441" i="1"/>
  <c r="CK441" i="1"/>
  <c r="CK422" i="1" s="1"/>
  <c r="CL441" i="1"/>
  <c r="CM441" i="1"/>
  <c r="B471" i="1"/>
  <c r="B333" i="1" s="1"/>
  <c r="C471" i="1"/>
  <c r="C333" i="1" s="1"/>
  <c r="D471" i="1"/>
  <c r="D333" i="1" s="1"/>
  <c r="F471" i="1"/>
  <c r="F333" i="1" s="1"/>
  <c r="G471" i="1"/>
  <c r="D501" i="1"/>
  <c r="E503" i="1"/>
  <c r="T503" i="1"/>
  <c r="Z503" i="1"/>
  <c r="AA503" i="1"/>
  <c r="AM503" i="1"/>
  <c r="AN503" i="1"/>
  <c r="BE503" i="1"/>
  <c r="BF503" i="1"/>
  <c r="BG503" i="1"/>
  <c r="BH503" i="1"/>
  <c r="BI503" i="1"/>
  <c r="BJ503" i="1"/>
  <c r="BK503" i="1"/>
  <c r="BL503" i="1"/>
  <c r="BM503" i="1"/>
  <c r="BN503" i="1"/>
  <c r="BO503" i="1"/>
  <c r="BP503" i="1"/>
  <c r="BQ503" i="1"/>
  <c r="BR503" i="1"/>
  <c r="BS503" i="1"/>
  <c r="BT503" i="1"/>
  <c r="BU503" i="1"/>
  <c r="BV503" i="1"/>
  <c r="BW503" i="1"/>
  <c r="CN503" i="1"/>
  <c r="CO503" i="1"/>
  <c r="CP503" i="1"/>
  <c r="CQ503" i="1"/>
  <c r="CR503" i="1"/>
  <c r="CS503" i="1"/>
  <c r="CT503" i="1"/>
  <c r="CU503" i="1"/>
  <c r="CV503" i="1"/>
  <c r="CW503" i="1"/>
  <c r="CX503" i="1"/>
  <c r="CY503" i="1"/>
  <c r="CZ503" i="1"/>
  <c r="DA503" i="1"/>
  <c r="DB503" i="1"/>
  <c r="DC503" i="1"/>
  <c r="DD503" i="1"/>
  <c r="DE503" i="1"/>
  <c r="DF503" i="1"/>
  <c r="DG503" i="1"/>
  <c r="DH503" i="1"/>
  <c r="DI503" i="1"/>
  <c r="DJ503" i="1"/>
  <c r="DK503" i="1"/>
  <c r="DL503" i="1"/>
  <c r="DM503" i="1"/>
  <c r="DN503" i="1"/>
  <c r="DO503" i="1"/>
  <c r="DP503" i="1"/>
  <c r="DQ503" i="1"/>
  <c r="DR503" i="1"/>
  <c r="DS503" i="1"/>
  <c r="DT503" i="1"/>
  <c r="DU503" i="1"/>
  <c r="DV503" i="1"/>
  <c r="DW503" i="1"/>
  <c r="DX503" i="1"/>
  <c r="DY503" i="1"/>
  <c r="DZ503" i="1"/>
  <c r="EA503" i="1"/>
  <c r="EB503" i="1"/>
  <c r="EC503" i="1"/>
  <c r="ED503" i="1"/>
  <c r="EE503" i="1"/>
  <c r="EF503" i="1"/>
  <c r="EG503" i="1"/>
  <c r="EH503" i="1"/>
  <c r="EI503" i="1"/>
  <c r="EJ503" i="1"/>
  <c r="EK503" i="1"/>
  <c r="EL503" i="1"/>
  <c r="EM503" i="1"/>
  <c r="EN503" i="1"/>
  <c r="EO503" i="1"/>
  <c r="EP503" i="1"/>
  <c r="EQ503" i="1"/>
  <c r="ER503" i="1"/>
  <c r="ES503" i="1"/>
  <c r="ET503" i="1"/>
  <c r="EU503" i="1"/>
  <c r="EV503" i="1"/>
  <c r="EW503" i="1"/>
  <c r="EX503" i="1"/>
  <c r="EY503" i="1"/>
  <c r="EZ503" i="1"/>
  <c r="FA503" i="1"/>
  <c r="FB503" i="1"/>
  <c r="FC503" i="1"/>
  <c r="FD503" i="1"/>
  <c r="FE503" i="1"/>
  <c r="FF503" i="1"/>
  <c r="FG503" i="1"/>
  <c r="FH503" i="1"/>
  <c r="FI503" i="1"/>
  <c r="FJ503" i="1"/>
  <c r="FK503" i="1"/>
  <c r="FL503" i="1"/>
  <c r="FM503" i="1"/>
  <c r="FN503" i="1"/>
  <c r="FO503" i="1"/>
  <c r="FP503" i="1"/>
  <c r="FQ503" i="1"/>
  <c r="FR503" i="1"/>
  <c r="FS503" i="1"/>
  <c r="FT503" i="1"/>
  <c r="FU503" i="1"/>
  <c r="FV503" i="1"/>
  <c r="FW503" i="1"/>
  <c r="FX503" i="1"/>
  <c r="FY503" i="1"/>
  <c r="FZ503" i="1"/>
  <c r="GA503" i="1"/>
  <c r="GB503" i="1"/>
  <c r="GC503" i="1"/>
  <c r="GD503" i="1"/>
  <c r="GE503" i="1"/>
  <c r="GF503" i="1"/>
  <c r="GG503" i="1"/>
  <c r="GH503" i="1"/>
  <c r="GI503" i="1"/>
  <c r="GJ503" i="1"/>
  <c r="GK503" i="1"/>
  <c r="GL503" i="1"/>
  <c r="GM503" i="1"/>
  <c r="GN503" i="1"/>
  <c r="GO503" i="1"/>
  <c r="GP503" i="1"/>
  <c r="GQ503" i="1"/>
  <c r="GR503" i="1"/>
  <c r="GS503" i="1"/>
  <c r="GT503" i="1"/>
  <c r="GU503" i="1"/>
  <c r="GV503" i="1"/>
  <c r="GW503" i="1"/>
  <c r="GX503" i="1"/>
  <c r="D505" i="1"/>
  <c r="T505" i="1"/>
  <c r="U505" i="1"/>
  <c r="AC505" i="1"/>
  <c r="AB505" i="1" s="1"/>
  <c r="AE505" i="1"/>
  <c r="AD505" i="1" s="1"/>
  <c r="AF505" i="1"/>
  <c r="AG505" i="1"/>
  <c r="CU505" i="1" s="1"/>
  <c r="AH505" i="1"/>
  <c r="CV505" i="1" s="1"/>
  <c r="AI505" i="1"/>
  <c r="CW505" i="1" s="1"/>
  <c r="V505" i="1" s="1"/>
  <c r="AJ505" i="1"/>
  <c r="CQ505" i="1"/>
  <c r="P505" i="1" s="1"/>
  <c r="CR505" i="1"/>
  <c r="Q505" i="1" s="1"/>
  <c r="CS505" i="1"/>
  <c r="R505" i="1" s="1"/>
  <c r="GK505" i="1" s="1"/>
  <c r="CT505" i="1"/>
  <c r="S505" i="1" s="1"/>
  <c r="CX505" i="1"/>
  <c r="W505" i="1" s="1"/>
  <c r="FR505" i="1"/>
  <c r="GL505" i="1"/>
  <c r="GN505" i="1"/>
  <c r="GO505" i="1"/>
  <c r="GV505" i="1"/>
  <c r="HC505" i="1"/>
  <c r="GX505" i="1" s="1"/>
  <c r="B507" i="1"/>
  <c r="B503" i="1" s="1"/>
  <c r="C507" i="1"/>
  <c r="C503" i="1" s="1"/>
  <c r="D507" i="1"/>
  <c r="D503" i="1" s="1"/>
  <c r="F507" i="1"/>
  <c r="F503" i="1" s="1"/>
  <c r="G507" i="1"/>
  <c r="W507" i="1"/>
  <c r="Y507" i="1"/>
  <c r="AB507" i="1"/>
  <c r="AC507" i="1"/>
  <c r="AD507" i="1"/>
  <c r="AE507" i="1"/>
  <c r="AF507" i="1"/>
  <c r="S507" i="1" s="1"/>
  <c r="F522" i="1" s="1"/>
  <c r="AG507" i="1"/>
  <c r="T507" i="1" s="1"/>
  <c r="F528" i="1" s="1"/>
  <c r="AH507" i="1"/>
  <c r="AI507" i="1"/>
  <c r="V507" i="1" s="1"/>
  <c r="AJ507" i="1"/>
  <c r="AJ503" i="1" s="1"/>
  <c r="AK507" i="1"/>
  <c r="X507" i="1" s="1"/>
  <c r="X503" i="1" s="1"/>
  <c r="AL507" i="1"/>
  <c r="AL503" i="1" s="1"/>
  <c r="BX507" i="1"/>
  <c r="BY507" i="1"/>
  <c r="BY503" i="1" s="1"/>
  <c r="BZ507" i="1"/>
  <c r="BZ503" i="1" s="1"/>
  <c r="CA507" i="1"/>
  <c r="CA503" i="1" s="1"/>
  <c r="CB507" i="1"/>
  <c r="AS507" i="1" s="1"/>
  <c r="AS503" i="1" s="1"/>
  <c r="CC507" i="1"/>
  <c r="AT507" i="1" s="1"/>
  <c r="AT503" i="1" s="1"/>
  <c r="CD507" i="1"/>
  <c r="AU507" i="1" s="1"/>
  <c r="AU503" i="1" s="1"/>
  <c r="CI507" i="1"/>
  <c r="CJ507" i="1"/>
  <c r="CK507" i="1"/>
  <c r="CL507" i="1"/>
  <c r="CM507" i="1"/>
  <c r="CM503" i="1" s="1"/>
  <c r="D537" i="1"/>
  <c r="E539" i="1"/>
  <c r="Z539" i="1"/>
  <c r="AA539" i="1"/>
  <c r="AB539" i="1"/>
  <c r="AC539" i="1"/>
  <c r="AD539" i="1"/>
  <c r="AE539" i="1"/>
  <c r="AF539" i="1"/>
  <c r="AG539" i="1"/>
  <c r="AH539" i="1"/>
  <c r="AI539" i="1"/>
  <c r="AJ539" i="1"/>
  <c r="AK539" i="1"/>
  <c r="AL539" i="1"/>
  <c r="AM539" i="1"/>
  <c r="AN539" i="1"/>
  <c r="BE539" i="1"/>
  <c r="BF539" i="1"/>
  <c r="BG539" i="1"/>
  <c r="BH539" i="1"/>
  <c r="BI539" i="1"/>
  <c r="BJ539" i="1"/>
  <c r="BK539" i="1"/>
  <c r="BL539" i="1"/>
  <c r="BM539" i="1"/>
  <c r="BN539" i="1"/>
  <c r="BO539" i="1"/>
  <c r="BP539" i="1"/>
  <c r="BQ539" i="1"/>
  <c r="BR539" i="1"/>
  <c r="BS539" i="1"/>
  <c r="BT539" i="1"/>
  <c r="BU539" i="1"/>
  <c r="BV539" i="1"/>
  <c r="BW539" i="1"/>
  <c r="BX539" i="1"/>
  <c r="BY539" i="1"/>
  <c r="BZ539" i="1"/>
  <c r="CA539" i="1"/>
  <c r="CB539" i="1"/>
  <c r="CC539" i="1"/>
  <c r="CD539" i="1"/>
  <c r="CE539" i="1"/>
  <c r="CF539" i="1"/>
  <c r="CG539" i="1"/>
  <c r="CH539" i="1"/>
  <c r="CI539" i="1"/>
  <c r="CJ539" i="1"/>
  <c r="CK539" i="1"/>
  <c r="CL539" i="1"/>
  <c r="CM539" i="1"/>
  <c r="CN539" i="1"/>
  <c r="CO539" i="1"/>
  <c r="CP539" i="1"/>
  <c r="CQ539" i="1"/>
  <c r="CR539" i="1"/>
  <c r="CS539" i="1"/>
  <c r="CT539" i="1"/>
  <c r="CU539" i="1"/>
  <c r="CV539" i="1"/>
  <c r="CW539" i="1"/>
  <c r="CX539" i="1"/>
  <c r="CY539" i="1"/>
  <c r="CZ539" i="1"/>
  <c r="DA539" i="1"/>
  <c r="DB539" i="1"/>
  <c r="DC539" i="1"/>
  <c r="DD539" i="1"/>
  <c r="DE539" i="1"/>
  <c r="DF539" i="1"/>
  <c r="DG539" i="1"/>
  <c r="DH539" i="1"/>
  <c r="DI539" i="1"/>
  <c r="DJ539" i="1"/>
  <c r="DK539" i="1"/>
  <c r="DL539" i="1"/>
  <c r="DM539" i="1"/>
  <c r="DN539" i="1"/>
  <c r="DO539" i="1"/>
  <c r="DP539" i="1"/>
  <c r="DQ539" i="1"/>
  <c r="DR539" i="1"/>
  <c r="DS539" i="1"/>
  <c r="DT539" i="1"/>
  <c r="DU539" i="1"/>
  <c r="DV539" i="1"/>
  <c r="DW539" i="1"/>
  <c r="DX539" i="1"/>
  <c r="DY539" i="1"/>
  <c r="DZ539" i="1"/>
  <c r="EA539" i="1"/>
  <c r="EB539" i="1"/>
  <c r="EC539" i="1"/>
  <c r="ED539" i="1"/>
  <c r="EE539" i="1"/>
  <c r="EF539" i="1"/>
  <c r="EG539" i="1"/>
  <c r="EH539" i="1"/>
  <c r="EI539" i="1"/>
  <c r="EJ539" i="1"/>
  <c r="EK539" i="1"/>
  <c r="EL539" i="1"/>
  <c r="EM539" i="1"/>
  <c r="EN539" i="1"/>
  <c r="EO539" i="1"/>
  <c r="EP539" i="1"/>
  <c r="EQ539" i="1"/>
  <c r="ER539" i="1"/>
  <c r="ES539" i="1"/>
  <c r="ET539" i="1"/>
  <c r="EU539" i="1"/>
  <c r="EV539" i="1"/>
  <c r="EW539" i="1"/>
  <c r="EX539" i="1"/>
  <c r="EY539" i="1"/>
  <c r="EZ539" i="1"/>
  <c r="FA539" i="1"/>
  <c r="FB539" i="1"/>
  <c r="FC539" i="1"/>
  <c r="FD539" i="1"/>
  <c r="FE539" i="1"/>
  <c r="FF539" i="1"/>
  <c r="FG539" i="1"/>
  <c r="FH539" i="1"/>
  <c r="FI539" i="1"/>
  <c r="FJ539" i="1"/>
  <c r="FK539" i="1"/>
  <c r="FL539" i="1"/>
  <c r="FM539" i="1"/>
  <c r="FN539" i="1"/>
  <c r="FO539" i="1"/>
  <c r="FP539" i="1"/>
  <c r="FQ539" i="1"/>
  <c r="FR539" i="1"/>
  <c r="FS539" i="1"/>
  <c r="FT539" i="1"/>
  <c r="FU539" i="1"/>
  <c r="FV539" i="1"/>
  <c r="FW539" i="1"/>
  <c r="FX539" i="1"/>
  <c r="FY539" i="1"/>
  <c r="FZ539" i="1"/>
  <c r="GA539" i="1"/>
  <c r="GB539" i="1"/>
  <c r="GC539" i="1"/>
  <c r="GD539" i="1"/>
  <c r="GE539" i="1"/>
  <c r="GF539" i="1"/>
  <c r="GG539" i="1"/>
  <c r="GH539" i="1"/>
  <c r="GI539" i="1"/>
  <c r="GJ539" i="1"/>
  <c r="GK539" i="1"/>
  <c r="GL539" i="1"/>
  <c r="GM539" i="1"/>
  <c r="GN539" i="1"/>
  <c r="GO539" i="1"/>
  <c r="GP539" i="1"/>
  <c r="GQ539" i="1"/>
  <c r="GR539" i="1"/>
  <c r="GS539" i="1"/>
  <c r="GT539" i="1"/>
  <c r="GU539" i="1"/>
  <c r="GV539" i="1"/>
  <c r="GW539" i="1"/>
  <c r="GX539" i="1"/>
  <c r="D541" i="1"/>
  <c r="B543" i="1"/>
  <c r="C543" i="1"/>
  <c r="E543" i="1"/>
  <c r="Z543" i="1"/>
  <c r="AA543" i="1"/>
  <c r="AM543" i="1"/>
  <c r="AN543" i="1"/>
  <c r="BE543" i="1"/>
  <c r="BF543" i="1"/>
  <c r="BG543" i="1"/>
  <c r="BH543" i="1"/>
  <c r="BI543" i="1"/>
  <c r="BJ543" i="1"/>
  <c r="BK543" i="1"/>
  <c r="BL543" i="1"/>
  <c r="BM543" i="1"/>
  <c r="BN543" i="1"/>
  <c r="BO543" i="1"/>
  <c r="BP543" i="1"/>
  <c r="BQ543" i="1"/>
  <c r="BR543" i="1"/>
  <c r="BS543" i="1"/>
  <c r="BT543" i="1"/>
  <c r="BU543" i="1"/>
  <c r="BV543" i="1"/>
  <c r="BW543" i="1"/>
  <c r="CN543" i="1"/>
  <c r="CO543" i="1"/>
  <c r="CP543" i="1"/>
  <c r="CQ543" i="1"/>
  <c r="CR543" i="1"/>
  <c r="CS543" i="1"/>
  <c r="CT543" i="1"/>
  <c r="CU543" i="1"/>
  <c r="CV543" i="1"/>
  <c r="CW543" i="1"/>
  <c r="CX543" i="1"/>
  <c r="CY543" i="1"/>
  <c r="CZ543" i="1"/>
  <c r="DA543" i="1"/>
  <c r="DB543" i="1"/>
  <c r="DC543" i="1"/>
  <c r="DD543" i="1"/>
  <c r="DE543" i="1"/>
  <c r="DF543" i="1"/>
  <c r="DG543" i="1"/>
  <c r="DH543" i="1"/>
  <c r="DI543" i="1"/>
  <c r="DJ543" i="1"/>
  <c r="DK543" i="1"/>
  <c r="DL543" i="1"/>
  <c r="DM543" i="1"/>
  <c r="DN543" i="1"/>
  <c r="DO543" i="1"/>
  <c r="DP543" i="1"/>
  <c r="DQ543" i="1"/>
  <c r="DR543" i="1"/>
  <c r="DS543" i="1"/>
  <c r="DT543" i="1"/>
  <c r="DU543" i="1"/>
  <c r="DV543" i="1"/>
  <c r="DW543" i="1"/>
  <c r="DX543" i="1"/>
  <c r="DY543" i="1"/>
  <c r="DZ543" i="1"/>
  <c r="EA543" i="1"/>
  <c r="EB543" i="1"/>
  <c r="EC543" i="1"/>
  <c r="ED543" i="1"/>
  <c r="EE543" i="1"/>
  <c r="EF543" i="1"/>
  <c r="EG543" i="1"/>
  <c r="EH543" i="1"/>
  <c r="EI543" i="1"/>
  <c r="EJ543" i="1"/>
  <c r="EK543" i="1"/>
  <c r="EL543" i="1"/>
  <c r="EM543" i="1"/>
  <c r="EN543" i="1"/>
  <c r="EO543" i="1"/>
  <c r="EP543" i="1"/>
  <c r="EQ543" i="1"/>
  <c r="ER543" i="1"/>
  <c r="ES543" i="1"/>
  <c r="ET543" i="1"/>
  <c r="EU543" i="1"/>
  <c r="EV543" i="1"/>
  <c r="EW543" i="1"/>
  <c r="EX543" i="1"/>
  <c r="EY543" i="1"/>
  <c r="EZ543" i="1"/>
  <c r="FA543" i="1"/>
  <c r="FB543" i="1"/>
  <c r="FC543" i="1"/>
  <c r="FD543" i="1"/>
  <c r="FE543" i="1"/>
  <c r="FF543" i="1"/>
  <c r="FG543" i="1"/>
  <c r="FH543" i="1"/>
  <c r="FI543" i="1"/>
  <c r="FJ543" i="1"/>
  <c r="FK543" i="1"/>
  <c r="FL543" i="1"/>
  <c r="FM543" i="1"/>
  <c r="FN543" i="1"/>
  <c r="FO543" i="1"/>
  <c r="FP543" i="1"/>
  <c r="FQ543" i="1"/>
  <c r="FR543" i="1"/>
  <c r="FS543" i="1"/>
  <c r="FT543" i="1"/>
  <c r="FU543" i="1"/>
  <c r="FV543" i="1"/>
  <c r="FW543" i="1"/>
  <c r="FX543" i="1"/>
  <c r="FY543" i="1"/>
  <c r="FZ543" i="1"/>
  <c r="GA543" i="1"/>
  <c r="GB543" i="1"/>
  <c r="GC543" i="1"/>
  <c r="GD543" i="1"/>
  <c r="GE543" i="1"/>
  <c r="GF543" i="1"/>
  <c r="GG543" i="1"/>
  <c r="GH543" i="1"/>
  <c r="GI543" i="1"/>
  <c r="GJ543" i="1"/>
  <c r="GK543" i="1"/>
  <c r="GL543" i="1"/>
  <c r="GM543" i="1"/>
  <c r="GN543" i="1"/>
  <c r="GO543" i="1"/>
  <c r="GP543" i="1"/>
  <c r="GQ543" i="1"/>
  <c r="GR543" i="1"/>
  <c r="GS543" i="1"/>
  <c r="GT543" i="1"/>
  <c r="GU543" i="1"/>
  <c r="GV543" i="1"/>
  <c r="GW543" i="1"/>
  <c r="GX543" i="1"/>
  <c r="D545" i="1"/>
  <c r="AC545" i="1"/>
  <c r="AE545" i="1"/>
  <c r="AD545" i="1" s="1"/>
  <c r="AF545" i="1"/>
  <c r="AG545" i="1"/>
  <c r="AH545" i="1"/>
  <c r="CV545" i="1" s="1"/>
  <c r="U545" i="1" s="1"/>
  <c r="AI545" i="1"/>
  <c r="CW545" i="1" s="1"/>
  <c r="V545" i="1" s="1"/>
  <c r="AJ545" i="1"/>
  <c r="CX545" i="1" s="1"/>
  <c r="W545" i="1" s="1"/>
  <c r="CQ545" i="1"/>
  <c r="P545" i="1" s="1"/>
  <c r="CT545" i="1"/>
  <c r="S545" i="1" s="1"/>
  <c r="CU545" i="1"/>
  <c r="T545" i="1" s="1"/>
  <c r="FR545" i="1"/>
  <c r="GL545" i="1"/>
  <c r="GN545" i="1"/>
  <c r="GO545" i="1"/>
  <c r="GV545" i="1"/>
  <c r="HC545" i="1" s="1"/>
  <c r="GX545" i="1" s="1"/>
  <c r="D546" i="1"/>
  <c r="AC546" i="1"/>
  <c r="CQ546" i="1" s="1"/>
  <c r="P546" i="1" s="1"/>
  <c r="AE546" i="1"/>
  <c r="AF546" i="1"/>
  <c r="CT546" i="1" s="1"/>
  <c r="S546" i="1" s="1"/>
  <c r="AG546" i="1"/>
  <c r="CU546" i="1" s="1"/>
  <c r="T546" i="1" s="1"/>
  <c r="AH546" i="1"/>
  <c r="AI546" i="1"/>
  <c r="AJ546" i="1"/>
  <c r="CV546" i="1"/>
  <c r="U546" i="1" s="1"/>
  <c r="CW546" i="1"/>
  <c r="V546" i="1" s="1"/>
  <c r="CX546" i="1"/>
  <c r="W546" i="1" s="1"/>
  <c r="FR546" i="1"/>
  <c r="GL546" i="1"/>
  <c r="GN546" i="1"/>
  <c r="GO546" i="1"/>
  <c r="GV546" i="1"/>
  <c r="HC546" i="1"/>
  <c r="GX546" i="1" s="1"/>
  <c r="D547" i="1"/>
  <c r="T547" i="1"/>
  <c r="U547" i="1"/>
  <c r="AC547" i="1"/>
  <c r="CQ547" i="1" s="1"/>
  <c r="P547" i="1" s="1"/>
  <c r="AD547" i="1"/>
  <c r="AE547" i="1"/>
  <c r="AF547" i="1"/>
  <c r="AG547" i="1"/>
  <c r="CU547" i="1" s="1"/>
  <c r="AH547" i="1"/>
  <c r="AI547" i="1"/>
  <c r="CW547" i="1" s="1"/>
  <c r="V547" i="1" s="1"/>
  <c r="AJ547" i="1"/>
  <c r="CX547" i="1" s="1"/>
  <c r="W547" i="1" s="1"/>
  <c r="CV547" i="1"/>
  <c r="FR547" i="1"/>
  <c r="GL547" i="1"/>
  <c r="GN547" i="1"/>
  <c r="GO547" i="1"/>
  <c r="GV547" i="1"/>
  <c r="HC547" i="1" s="1"/>
  <c r="GX547" i="1" s="1"/>
  <c r="D548" i="1"/>
  <c r="AC548" i="1"/>
  <c r="CQ548" i="1" s="1"/>
  <c r="P548" i="1" s="1"/>
  <c r="AE548" i="1"/>
  <c r="AF548" i="1"/>
  <c r="AG548" i="1"/>
  <c r="CU548" i="1" s="1"/>
  <c r="T548" i="1" s="1"/>
  <c r="AH548" i="1"/>
  <c r="CV548" i="1" s="1"/>
  <c r="U548" i="1" s="1"/>
  <c r="AI548" i="1"/>
  <c r="CW548" i="1" s="1"/>
  <c r="V548" i="1" s="1"/>
  <c r="AJ548" i="1"/>
  <c r="CX548" i="1" s="1"/>
  <c r="W548" i="1" s="1"/>
  <c r="FR548" i="1"/>
  <c r="GL548" i="1"/>
  <c r="GN548" i="1"/>
  <c r="GO548" i="1"/>
  <c r="GV548" i="1"/>
  <c r="HC548" i="1"/>
  <c r="GX548" i="1" s="1"/>
  <c r="D549" i="1"/>
  <c r="AC549" i="1"/>
  <c r="CQ549" i="1" s="1"/>
  <c r="P549" i="1" s="1"/>
  <c r="AE549" i="1"/>
  <c r="AD549" i="1" s="1"/>
  <c r="AB549" i="1" s="1"/>
  <c r="AF549" i="1"/>
  <c r="CT549" i="1" s="1"/>
  <c r="S549" i="1" s="1"/>
  <c r="CY549" i="1" s="1"/>
  <c r="X549" i="1" s="1"/>
  <c r="AG549" i="1"/>
  <c r="CU549" i="1" s="1"/>
  <c r="T549" i="1" s="1"/>
  <c r="AH549" i="1"/>
  <c r="CV549" i="1" s="1"/>
  <c r="U549" i="1" s="1"/>
  <c r="AI549" i="1"/>
  <c r="AJ549" i="1"/>
  <c r="CW549" i="1"/>
  <c r="V549" i="1" s="1"/>
  <c r="CX549" i="1"/>
  <c r="W549" i="1" s="1"/>
  <c r="CZ549" i="1"/>
  <c r="Y549" i="1" s="1"/>
  <c r="FR549" i="1"/>
  <c r="GL549" i="1"/>
  <c r="GN549" i="1"/>
  <c r="GO549" i="1"/>
  <c r="GV549" i="1"/>
  <c r="HC549" i="1" s="1"/>
  <c r="GX549" i="1" s="1"/>
  <c r="D550" i="1"/>
  <c r="T550" i="1"/>
  <c r="U550" i="1"/>
  <c r="V550" i="1"/>
  <c r="AC550" i="1"/>
  <c r="AE550" i="1"/>
  <c r="AF550" i="1"/>
  <c r="AG550" i="1"/>
  <c r="CU550" i="1" s="1"/>
  <c r="AH550" i="1"/>
  <c r="CV550" i="1" s="1"/>
  <c r="AI550" i="1"/>
  <c r="CW550" i="1" s="1"/>
  <c r="AJ550" i="1"/>
  <c r="CT550" i="1"/>
  <c r="S550" i="1" s="1"/>
  <c r="CX550" i="1"/>
  <c r="W550" i="1" s="1"/>
  <c r="FR550" i="1"/>
  <c r="GL550" i="1"/>
  <c r="GN550" i="1"/>
  <c r="GO550" i="1"/>
  <c r="GV550" i="1"/>
  <c r="HC550" i="1"/>
  <c r="GX550" i="1" s="1"/>
  <c r="D551" i="1"/>
  <c r="I551" i="1"/>
  <c r="K551" i="1"/>
  <c r="U551" i="1"/>
  <c r="AC551" i="1"/>
  <c r="AE551" i="1"/>
  <c r="AF551" i="1"/>
  <c r="AG551" i="1"/>
  <c r="CU551" i="1" s="1"/>
  <c r="AH551" i="1"/>
  <c r="CV551" i="1" s="1"/>
  <c r="AI551" i="1"/>
  <c r="AJ551" i="1"/>
  <c r="CX551" i="1" s="1"/>
  <c r="CR551" i="1"/>
  <c r="Q551" i="1" s="1"/>
  <c r="CS551" i="1"/>
  <c r="CT551" i="1"/>
  <c r="S551" i="1" s="1"/>
  <c r="CW551" i="1"/>
  <c r="V551" i="1" s="1"/>
  <c r="FR551" i="1"/>
  <c r="GL551" i="1"/>
  <c r="GN551" i="1"/>
  <c r="GO551" i="1"/>
  <c r="GV551" i="1"/>
  <c r="HC551" i="1"/>
  <c r="GX551" i="1" s="1"/>
  <c r="D552" i="1"/>
  <c r="I552" i="1"/>
  <c r="K552" i="1"/>
  <c r="AC552" i="1"/>
  <c r="CQ552" i="1" s="1"/>
  <c r="AE552" i="1"/>
  <c r="CR552" i="1" s="1"/>
  <c r="AF552" i="1"/>
  <c r="CT552" i="1" s="1"/>
  <c r="AG552" i="1"/>
  <c r="CU552" i="1" s="1"/>
  <c r="AH552" i="1"/>
  <c r="AI552" i="1"/>
  <c r="AJ552" i="1"/>
  <c r="CV552" i="1"/>
  <c r="CW552" i="1"/>
  <c r="CX552" i="1"/>
  <c r="FR552" i="1"/>
  <c r="GL552" i="1"/>
  <c r="GN552" i="1"/>
  <c r="GO552" i="1"/>
  <c r="GV552" i="1"/>
  <c r="HC552" i="1" s="1"/>
  <c r="D553" i="1"/>
  <c r="I553" i="1"/>
  <c r="K553" i="1"/>
  <c r="AC553" i="1"/>
  <c r="AE553" i="1"/>
  <c r="AF553" i="1"/>
  <c r="AG553" i="1"/>
  <c r="AH553" i="1"/>
  <c r="CV553" i="1" s="1"/>
  <c r="AI553" i="1"/>
  <c r="AJ553" i="1"/>
  <c r="CU553" i="1"/>
  <c r="CW553" i="1"/>
  <c r="CX553" i="1"/>
  <c r="W553" i="1" s="1"/>
  <c r="FR553" i="1"/>
  <c r="GL553" i="1"/>
  <c r="GN553" i="1"/>
  <c r="GO553" i="1"/>
  <c r="GV553" i="1"/>
  <c r="HC553" i="1"/>
  <c r="GX553" i="1" s="1"/>
  <c r="B555" i="1"/>
  <c r="C555" i="1"/>
  <c r="D555" i="1"/>
  <c r="D543" i="1" s="1"/>
  <c r="F555" i="1"/>
  <c r="F543" i="1" s="1"/>
  <c r="G555" i="1"/>
  <c r="AO555" i="1"/>
  <c r="BC555" i="1"/>
  <c r="BD555" i="1"/>
  <c r="BX555" i="1"/>
  <c r="BX543" i="1" s="1"/>
  <c r="CK555" i="1"/>
  <c r="BB555" i="1" s="1"/>
  <c r="BB543" i="1" s="1"/>
  <c r="CL555" i="1"/>
  <c r="CL543" i="1" s="1"/>
  <c r="CM555" i="1"/>
  <c r="CM543" i="1" s="1"/>
  <c r="F568" i="1"/>
  <c r="F571" i="1"/>
  <c r="D585" i="1"/>
  <c r="B587" i="1"/>
  <c r="C587" i="1"/>
  <c r="D587" i="1"/>
  <c r="E587" i="1"/>
  <c r="F587" i="1"/>
  <c r="Z587" i="1"/>
  <c r="AA587" i="1"/>
  <c r="AM587" i="1"/>
  <c r="AN587" i="1"/>
  <c r="BE587" i="1"/>
  <c r="BF587" i="1"/>
  <c r="BG587" i="1"/>
  <c r="BH587" i="1"/>
  <c r="BI587" i="1"/>
  <c r="BJ587" i="1"/>
  <c r="BK587" i="1"/>
  <c r="BL587" i="1"/>
  <c r="BM587" i="1"/>
  <c r="BN587" i="1"/>
  <c r="BO587" i="1"/>
  <c r="BP587" i="1"/>
  <c r="BQ587" i="1"/>
  <c r="BR587" i="1"/>
  <c r="BS587" i="1"/>
  <c r="BT587" i="1"/>
  <c r="BU587" i="1"/>
  <c r="BV587" i="1"/>
  <c r="BW587" i="1"/>
  <c r="CN587" i="1"/>
  <c r="CO587" i="1"/>
  <c r="CP587" i="1"/>
  <c r="CQ587" i="1"/>
  <c r="CR587" i="1"/>
  <c r="CS587" i="1"/>
  <c r="CT587" i="1"/>
  <c r="CU587" i="1"/>
  <c r="CV587" i="1"/>
  <c r="CW587" i="1"/>
  <c r="CX587" i="1"/>
  <c r="CY587" i="1"/>
  <c r="CZ587" i="1"/>
  <c r="DA587" i="1"/>
  <c r="DB587" i="1"/>
  <c r="DC587" i="1"/>
  <c r="DD587" i="1"/>
  <c r="DE587" i="1"/>
  <c r="DF587" i="1"/>
  <c r="DG587" i="1"/>
  <c r="DH587" i="1"/>
  <c r="DI587" i="1"/>
  <c r="DJ587" i="1"/>
  <c r="DK587" i="1"/>
  <c r="DL587" i="1"/>
  <c r="DM587" i="1"/>
  <c r="DN587" i="1"/>
  <c r="DO587" i="1"/>
  <c r="DP587" i="1"/>
  <c r="DQ587" i="1"/>
  <c r="DR587" i="1"/>
  <c r="DS587" i="1"/>
  <c r="DT587" i="1"/>
  <c r="DU587" i="1"/>
  <c r="DV587" i="1"/>
  <c r="DW587" i="1"/>
  <c r="DX587" i="1"/>
  <c r="DY587" i="1"/>
  <c r="DZ587" i="1"/>
  <c r="EA587" i="1"/>
  <c r="EB587" i="1"/>
  <c r="EC587" i="1"/>
  <c r="ED587" i="1"/>
  <c r="EE587" i="1"/>
  <c r="EF587" i="1"/>
  <c r="EG587" i="1"/>
  <c r="EH587" i="1"/>
  <c r="EI587" i="1"/>
  <c r="EJ587" i="1"/>
  <c r="EK587" i="1"/>
  <c r="EL587" i="1"/>
  <c r="EM587" i="1"/>
  <c r="EN587" i="1"/>
  <c r="EO587" i="1"/>
  <c r="EP587" i="1"/>
  <c r="EQ587" i="1"/>
  <c r="ER587" i="1"/>
  <c r="ES587" i="1"/>
  <c r="ET587" i="1"/>
  <c r="EU587" i="1"/>
  <c r="EV587" i="1"/>
  <c r="EW587" i="1"/>
  <c r="EX587" i="1"/>
  <c r="EY587" i="1"/>
  <c r="EZ587" i="1"/>
  <c r="FA587" i="1"/>
  <c r="FB587" i="1"/>
  <c r="FC587" i="1"/>
  <c r="FD587" i="1"/>
  <c r="FE587" i="1"/>
  <c r="FF587" i="1"/>
  <c r="FG587" i="1"/>
  <c r="FH587" i="1"/>
  <c r="FI587" i="1"/>
  <c r="FJ587" i="1"/>
  <c r="FK587" i="1"/>
  <c r="FL587" i="1"/>
  <c r="FM587" i="1"/>
  <c r="FN587" i="1"/>
  <c r="FO587" i="1"/>
  <c r="FP587" i="1"/>
  <c r="FQ587" i="1"/>
  <c r="FR587" i="1"/>
  <c r="FS587" i="1"/>
  <c r="FT587" i="1"/>
  <c r="FU587" i="1"/>
  <c r="FV587" i="1"/>
  <c r="FW587" i="1"/>
  <c r="FX587" i="1"/>
  <c r="FY587" i="1"/>
  <c r="FZ587" i="1"/>
  <c r="GA587" i="1"/>
  <c r="GB587" i="1"/>
  <c r="GC587" i="1"/>
  <c r="GD587" i="1"/>
  <c r="GE587" i="1"/>
  <c r="GF587" i="1"/>
  <c r="GG587" i="1"/>
  <c r="GH587" i="1"/>
  <c r="GI587" i="1"/>
  <c r="GJ587" i="1"/>
  <c r="GK587" i="1"/>
  <c r="GL587" i="1"/>
  <c r="GM587" i="1"/>
  <c r="GN587" i="1"/>
  <c r="GO587" i="1"/>
  <c r="GP587" i="1"/>
  <c r="GQ587" i="1"/>
  <c r="GR587" i="1"/>
  <c r="GS587" i="1"/>
  <c r="GT587" i="1"/>
  <c r="GU587" i="1"/>
  <c r="GV587" i="1"/>
  <c r="GW587" i="1"/>
  <c r="GX587" i="1"/>
  <c r="D589" i="1"/>
  <c r="AC589" i="1"/>
  <c r="AE589" i="1"/>
  <c r="AD589" i="1" s="1"/>
  <c r="AF589" i="1"/>
  <c r="AG589" i="1"/>
  <c r="AH589" i="1"/>
  <c r="AI589" i="1"/>
  <c r="CW589" i="1" s="1"/>
  <c r="V589" i="1" s="1"/>
  <c r="AJ589" i="1"/>
  <c r="CX589" i="1" s="1"/>
  <c r="W589" i="1" s="1"/>
  <c r="CQ589" i="1"/>
  <c r="P589" i="1" s="1"/>
  <c r="CR589" i="1"/>
  <c r="Q589" i="1" s="1"/>
  <c r="CS589" i="1"/>
  <c r="R589" i="1" s="1"/>
  <c r="GK589" i="1" s="1"/>
  <c r="CT589" i="1"/>
  <c r="S589" i="1" s="1"/>
  <c r="CU589" i="1"/>
  <c r="T589" i="1" s="1"/>
  <c r="CV589" i="1"/>
  <c r="U589" i="1" s="1"/>
  <c r="FR589" i="1"/>
  <c r="GL589" i="1"/>
  <c r="GN589" i="1"/>
  <c r="GO589" i="1"/>
  <c r="GV589" i="1"/>
  <c r="HC589" i="1"/>
  <c r="GX589" i="1" s="1"/>
  <c r="D590" i="1"/>
  <c r="AC590" i="1"/>
  <c r="CQ590" i="1" s="1"/>
  <c r="P590" i="1" s="1"/>
  <c r="AE590" i="1"/>
  <c r="AD590" i="1" s="1"/>
  <c r="AF590" i="1"/>
  <c r="CT590" i="1" s="1"/>
  <c r="S590" i="1" s="1"/>
  <c r="CY590" i="1" s="1"/>
  <c r="X590" i="1" s="1"/>
  <c r="AG590" i="1"/>
  <c r="CU590" i="1" s="1"/>
  <c r="T590" i="1" s="1"/>
  <c r="AH590" i="1"/>
  <c r="AI590" i="1"/>
  <c r="AJ590" i="1"/>
  <c r="CV590" i="1"/>
  <c r="U590" i="1" s="1"/>
  <c r="CW590" i="1"/>
  <c r="V590" i="1" s="1"/>
  <c r="CX590" i="1"/>
  <c r="W590" i="1" s="1"/>
  <c r="CZ590" i="1"/>
  <c r="Y590" i="1" s="1"/>
  <c r="FR590" i="1"/>
  <c r="GL590" i="1"/>
  <c r="GN590" i="1"/>
  <c r="GO590" i="1"/>
  <c r="GV590" i="1"/>
  <c r="HC590" i="1"/>
  <c r="GX590" i="1" s="1"/>
  <c r="D591" i="1"/>
  <c r="AC591" i="1"/>
  <c r="AE591" i="1"/>
  <c r="AF591" i="1"/>
  <c r="AG591" i="1"/>
  <c r="CU591" i="1" s="1"/>
  <c r="T591" i="1" s="1"/>
  <c r="AH591" i="1"/>
  <c r="CV591" i="1" s="1"/>
  <c r="U591" i="1" s="1"/>
  <c r="AI591" i="1"/>
  <c r="CW591" i="1" s="1"/>
  <c r="V591" i="1" s="1"/>
  <c r="AJ591" i="1"/>
  <c r="CX591" i="1" s="1"/>
  <c r="W591" i="1" s="1"/>
  <c r="CQ591" i="1"/>
  <c r="P591" i="1" s="1"/>
  <c r="CR591" i="1"/>
  <c r="Q591" i="1" s="1"/>
  <c r="FR591" i="1"/>
  <c r="GL591" i="1"/>
  <c r="GN591" i="1"/>
  <c r="GO591" i="1"/>
  <c r="GV591" i="1"/>
  <c r="HC591" i="1" s="1"/>
  <c r="GX591" i="1" s="1"/>
  <c r="D592" i="1"/>
  <c r="AC592" i="1"/>
  <c r="CQ592" i="1" s="1"/>
  <c r="P592" i="1" s="1"/>
  <c r="AE592" i="1"/>
  <c r="AF592" i="1"/>
  <c r="CT592" i="1" s="1"/>
  <c r="S592" i="1" s="1"/>
  <c r="AG592" i="1"/>
  <c r="AH592" i="1"/>
  <c r="AI592" i="1"/>
  <c r="AJ592" i="1"/>
  <c r="CU592" i="1"/>
  <c r="T592" i="1" s="1"/>
  <c r="CV592" i="1"/>
  <c r="U592" i="1" s="1"/>
  <c r="CW592" i="1"/>
  <c r="V592" i="1" s="1"/>
  <c r="CX592" i="1"/>
  <c r="W592" i="1" s="1"/>
  <c r="FR592" i="1"/>
  <c r="GL592" i="1"/>
  <c r="GN592" i="1"/>
  <c r="GO592" i="1"/>
  <c r="GV592" i="1"/>
  <c r="HC592" i="1"/>
  <c r="GX592" i="1" s="1"/>
  <c r="D593" i="1"/>
  <c r="AC593" i="1"/>
  <c r="AE593" i="1"/>
  <c r="AF593" i="1"/>
  <c r="AG593" i="1"/>
  <c r="CU593" i="1" s="1"/>
  <c r="T593" i="1" s="1"/>
  <c r="AH593" i="1"/>
  <c r="CV593" i="1" s="1"/>
  <c r="U593" i="1" s="1"/>
  <c r="AI593" i="1"/>
  <c r="CW593" i="1" s="1"/>
  <c r="V593" i="1" s="1"/>
  <c r="AJ593" i="1"/>
  <c r="CX593" i="1"/>
  <c r="W593" i="1" s="1"/>
  <c r="FR593" i="1"/>
  <c r="GL593" i="1"/>
  <c r="GN593" i="1"/>
  <c r="GO593" i="1"/>
  <c r="GV593" i="1"/>
  <c r="HC593" i="1"/>
  <c r="GX593" i="1" s="1"/>
  <c r="D594" i="1"/>
  <c r="W594" i="1"/>
  <c r="AC594" i="1"/>
  <c r="CQ594" i="1" s="1"/>
  <c r="P594" i="1" s="1"/>
  <c r="AE594" i="1"/>
  <c r="AF594" i="1"/>
  <c r="CT594" i="1" s="1"/>
  <c r="S594" i="1" s="1"/>
  <c r="AG594" i="1"/>
  <c r="CU594" i="1" s="1"/>
  <c r="T594" i="1" s="1"/>
  <c r="AH594" i="1"/>
  <c r="CV594" i="1" s="1"/>
  <c r="U594" i="1" s="1"/>
  <c r="AI594" i="1"/>
  <c r="CW594" i="1" s="1"/>
  <c r="V594" i="1" s="1"/>
  <c r="AJ594" i="1"/>
  <c r="CX594" i="1" s="1"/>
  <c r="FR594" i="1"/>
  <c r="GL594" i="1"/>
  <c r="GN594" i="1"/>
  <c r="GO594" i="1"/>
  <c r="GV594" i="1"/>
  <c r="HC594" i="1"/>
  <c r="GX594" i="1" s="1"/>
  <c r="D595" i="1"/>
  <c r="AC595" i="1"/>
  <c r="CQ595" i="1" s="1"/>
  <c r="P595" i="1" s="1"/>
  <c r="AE595" i="1"/>
  <c r="AD595" i="1" s="1"/>
  <c r="AF595" i="1"/>
  <c r="AG595" i="1"/>
  <c r="AH595" i="1"/>
  <c r="CV595" i="1" s="1"/>
  <c r="U595" i="1" s="1"/>
  <c r="AI595" i="1"/>
  <c r="CW595" i="1" s="1"/>
  <c r="V595" i="1" s="1"/>
  <c r="AJ595" i="1"/>
  <c r="CX595" i="1" s="1"/>
  <c r="W595" i="1" s="1"/>
  <c r="CT595" i="1"/>
  <c r="S595" i="1" s="1"/>
  <c r="CU595" i="1"/>
  <c r="T595" i="1" s="1"/>
  <c r="FR595" i="1"/>
  <c r="GL595" i="1"/>
  <c r="GN595" i="1"/>
  <c r="GO595" i="1"/>
  <c r="GV595" i="1"/>
  <c r="HC595" i="1"/>
  <c r="GX595" i="1" s="1"/>
  <c r="D596" i="1"/>
  <c r="AC596" i="1"/>
  <c r="CQ596" i="1" s="1"/>
  <c r="P596" i="1" s="1"/>
  <c r="AE596" i="1"/>
  <c r="AF596" i="1"/>
  <c r="CT596" i="1" s="1"/>
  <c r="S596" i="1" s="1"/>
  <c r="CY596" i="1" s="1"/>
  <c r="X596" i="1" s="1"/>
  <c r="AG596" i="1"/>
  <c r="CU596" i="1" s="1"/>
  <c r="T596" i="1" s="1"/>
  <c r="AH596" i="1"/>
  <c r="CV596" i="1" s="1"/>
  <c r="U596" i="1" s="1"/>
  <c r="AI596" i="1"/>
  <c r="CW596" i="1" s="1"/>
  <c r="V596" i="1" s="1"/>
  <c r="AJ596" i="1"/>
  <c r="CX596" i="1" s="1"/>
  <c r="W596" i="1" s="1"/>
  <c r="FR596" i="1"/>
  <c r="GL596" i="1"/>
  <c r="GN596" i="1"/>
  <c r="GO596" i="1"/>
  <c r="GV596" i="1"/>
  <c r="HC596" i="1"/>
  <c r="GX596" i="1" s="1"/>
  <c r="D597" i="1"/>
  <c r="AC597" i="1"/>
  <c r="AE597" i="1"/>
  <c r="AD597" i="1" s="1"/>
  <c r="AF597" i="1"/>
  <c r="CT597" i="1" s="1"/>
  <c r="S597" i="1" s="1"/>
  <c r="AG597" i="1"/>
  <c r="CU597" i="1" s="1"/>
  <c r="T597" i="1" s="1"/>
  <c r="AH597" i="1"/>
  <c r="CV597" i="1" s="1"/>
  <c r="U597" i="1" s="1"/>
  <c r="AI597" i="1"/>
  <c r="CW597" i="1" s="1"/>
  <c r="V597" i="1" s="1"/>
  <c r="AJ597" i="1"/>
  <c r="CX597" i="1" s="1"/>
  <c r="W597" i="1" s="1"/>
  <c r="FR597" i="1"/>
  <c r="GL597" i="1"/>
  <c r="GN597" i="1"/>
  <c r="GO597" i="1"/>
  <c r="GV597" i="1"/>
  <c r="HC597" i="1"/>
  <c r="GX597" i="1" s="1"/>
  <c r="D598" i="1"/>
  <c r="AC598" i="1"/>
  <c r="CQ598" i="1" s="1"/>
  <c r="P598" i="1" s="1"/>
  <c r="AE598" i="1"/>
  <c r="AD598" i="1" s="1"/>
  <c r="AF598" i="1"/>
  <c r="AG598" i="1"/>
  <c r="CU598" i="1" s="1"/>
  <c r="T598" i="1" s="1"/>
  <c r="AH598" i="1"/>
  <c r="AI598" i="1"/>
  <c r="AJ598" i="1"/>
  <c r="CX598" i="1" s="1"/>
  <c r="W598" i="1" s="1"/>
  <c r="CV598" i="1"/>
  <c r="U598" i="1" s="1"/>
  <c r="CW598" i="1"/>
  <c r="V598" i="1" s="1"/>
  <c r="FR598" i="1"/>
  <c r="GL598" i="1"/>
  <c r="GN598" i="1"/>
  <c r="GO598" i="1"/>
  <c r="GV598" i="1"/>
  <c r="HC598" i="1"/>
  <c r="GX598" i="1" s="1"/>
  <c r="D599" i="1"/>
  <c r="AC599" i="1"/>
  <c r="AE599" i="1"/>
  <c r="AF599" i="1"/>
  <c r="AG599" i="1"/>
  <c r="CU599" i="1" s="1"/>
  <c r="T599" i="1" s="1"/>
  <c r="AH599" i="1"/>
  <c r="CV599" i="1" s="1"/>
  <c r="U599" i="1" s="1"/>
  <c r="AI599" i="1"/>
  <c r="CW599" i="1" s="1"/>
  <c r="V599" i="1" s="1"/>
  <c r="AJ599" i="1"/>
  <c r="CX599" i="1" s="1"/>
  <c r="W599" i="1" s="1"/>
  <c r="CQ599" i="1"/>
  <c r="P599" i="1" s="1"/>
  <c r="CR599" i="1"/>
  <c r="Q599" i="1" s="1"/>
  <c r="FR599" i="1"/>
  <c r="GL599" i="1"/>
  <c r="GN599" i="1"/>
  <c r="GO599" i="1"/>
  <c r="GV599" i="1"/>
  <c r="HC599" i="1" s="1"/>
  <c r="GX599" i="1" s="1"/>
  <c r="D600" i="1"/>
  <c r="AC600" i="1"/>
  <c r="CQ600" i="1" s="1"/>
  <c r="P600" i="1" s="1"/>
  <c r="AE600" i="1"/>
  <c r="AD600" i="1" s="1"/>
  <c r="AF600" i="1"/>
  <c r="AG600" i="1"/>
  <c r="AH600" i="1"/>
  <c r="AI600" i="1"/>
  <c r="AJ600" i="1"/>
  <c r="CR600" i="1"/>
  <c r="Q600" i="1" s="1"/>
  <c r="CS600" i="1"/>
  <c r="R600" i="1" s="1"/>
  <c r="GK600" i="1" s="1"/>
  <c r="CT600" i="1"/>
  <c r="S600" i="1" s="1"/>
  <c r="CU600" i="1"/>
  <c r="T600" i="1" s="1"/>
  <c r="CV600" i="1"/>
  <c r="U600" i="1" s="1"/>
  <c r="CW600" i="1"/>
  <c r="V600" i="1" s="1"/>
  <c r="CX600" i="1"/>
  <c r="W600" i="1" s="1"/>
  <c r="FR600" i="1"/>
  <c r="GL600" i="1"/>
  <c r="GN600" i="1"/>
  <c r="GO600" i="1"/>
  <c r="GV600" i="1"/>
  <c r="HC600" i="1" s="1"/>
  <c r="GX600" i="1" s="1"/>
  <c r="D601" i="1"/>
  <c r="AC601" i="1"/>
  <c r="AE601" i="1"/>
  <c r="AF601" i="1"/>
  <c r="CT601" i="1" s="1"/>
  <c r="S601" i="1" s="1"/>
  <c r="CZ601" i="1" s="1"/>
  <c r="Y601" i="1" s="1"/>
  <c r="AG601" i="1"/>
  <c r="CU601" i="1" s="1"/>
  <c r="T601" i="1" s="1"/>
  <c r="AH601" i="1"/>
  <c r="CV601" i="1" s="1"/>
  <c r="U601" i="1" s="1"/>
  <c r="AI601" i="1"/>
  <c r="CW601" i="1" s="1"/>
  <c r="V601" i="1" s="1"/>
  <c r="AJ601" i="1"/>
  <c r="CX601" i="1"/>
  <c r="W601" i="1" s="1"/>
  <c r="CY601" i="1"/>
  <c r="X601" i="1" s="1"/>
  <c r="FR601" i="1"/>
  <c r="GL601" i="1"/>
  <c r="GN601" i="1"/>
  <c r="GO601" i="1"/>
  <c r="GV601" i="1"/>
  <c r="HC601" i="1" s="1"/>
  <c r="GX601" i="1" s="1"/>
  <c r="D602" i="1"/>
  <c r="S602" i="1"/>
  <c r="T602" i="1"/>
  <c r="U602" i="1"/>
  <c r="V602" i="1"/>
  <c r="W602" i="1"/>
  <c r="AC602" i="1"/>
  <c r="AE602" i="1"/>
  <c r="AD602" i="1" s="1"/>
  <c r="AB602" i="1" s="1"/>
  <c r="AF602" i="1"/>
  <c r="AG602" i="1"/>
  <c r="CU602" i="1" s="1"/>
  <c r="AH602" i="1"/>
  <c r="CV602" i="1" s="1"/>
  <c r="AI602" i="1"/>
  <c r="CW602" i="1" s="1"/>
  <c r="AJ602" i="1"/>
  <c r="CX602" i="1" s="1"/>
  <c r="CQ602" i="1"/>
  <c r="P602" i="1" s="1"/>
  <c r="CR602" i="1"/>
  <c r="Q602" i="1" s="1"/>
  <c r="CS602" i="1"/>
  <c r="R602" i="1" s="1"/>
  <c r="GK602" i="1" s="1"/>
  <c r="CT602" i="1"/>
  <c r="FR602" i="1"/>
  <c r="GL602" i="1"/>
  <c r="GN602" i="1"/>
  <c r="GO602" i="1"/>
  <c r="GV602" i="1"/>
  <c r="HC602" i="1"/>
  <c r="GX602" i="1" s="1"/>
  <c r="D603" i="1"/>
  <c r="AC603" i="1"/>
  <c r="CQ603" i="1" s="1"/>
  <c r="P603" i="1" s="1"/>
  <c r="AE603" i="1"/>
  <c r="AF603" i="1"/>
  <c r="AG603" i="1"/>
  <c r="AH603" i="1"/>
  <c r="AI603" i="1"/>
  <c r="AJ603" i="1"/>
  <c r="CT603" i="1"/>
  <c r="S603" i="1" s="1"/>
  <c r="CU603" i="1"/>
  <c r="T603" i="1" s="1"/>
  <c r="CV603" i="1"/>
  <c r="U603" i="1" s="1"/>
  <c r="CW603" i="1"/>
  <c r="V603" i="1" s="1"/>
  <c r="CX603" i="1"/>
  <c r="W603" i="1" s="1"/>
  <c r="CY603" i="1"/>
  <c r="X603" i="1" s="1"/>
  <c r="CZ603" i="1"/>
  <c r="Y603" i="1" s="1"/>
  <c r="FR603" i="1"/>
  <c r="GL603" i="1"/>
  <c r="GN603" i="1"/>
  <c r="GO603" i="1"/>
  <c r="GV603" i="1"/>
  <c r="HC603" i="1"/>
  <c r="GX603" i="1" s="1"/>
  <c r="D604" i="1"/>
  <c r="AC604" i="1"/>
  <c r="CQ604" i="1" s="1"/>
  <c r="P604" i="1" s="1"/>
  <c r="AE604" i="1"/>
  <c r="AF604" i="1"/>
  <c r="AG604" i="1"/>
  <c r="CU604" i="1" s="1"/>
  <c r="T604" i="1" s="1"/>
  <c r="AH604" i="1"/>
  <c r="CV604" i="1" s="1"/>
  <c r="U604" i="1" s="1"/>
  <c r="AI604" i="1"/>
  <c r="CW604" i="1" s="1"/>
  <c r="V604" i="1" s="1"/>
  <c r="AJ604" i="1"/>
  <c r="CX604" i="1" s="1"/>
  <c r="W604" i="1" s="1"/>
  <c r="FR604" i="1"/>
  <c r="GL604" i="1"/>
  <c r="GN604" i="1"/>
  <c r="GO604" i="1"/>
  <c r="GV604" i="1"/>
  <c r="HC604" i="1"/>
  <c r="GX604" i="1" s="1"/>
  <c r="D605" i="1"/>
  <c r="AC605" i="1"/>
  <c r="AE605" i="1"/>
  <c r="AD605" i="1" s="1"/>
  <c r="AF605" i="1"/>
  <c r="CT605" i="1" s="1"/>
  <c r="S605" i="1" s="1"/>
  <c r="AG605" i="1"/>
  <c r="CU605" i="1" s="1"/>
  <c r="T605" i="1" s="1"/>
  <c r="AH605" i="1"/>
  <c r="CV605" i="1" s="1"/>
  <c r="U605" i="1" s="1"/>
  <c r="AI605" i="1"/>
  <c r="CW605" i="1" s="1"/>
  <c r="V605" i="1" s="1"/>
  <c r="AJ605" i="1"/>
  <c r="CX605" i="1" s="1"/>
  <c r="W605" i="1" s="1"/>
  <c r="FR605" i="1"/>
  <c r="GL605" i="1"/>
  <c r="GN605" i="1"/>
  <c r="GO605" i="1"/>
  <c r="GV605" i="1"/>
  <c r="HC605" i="1" s="1"/>
  <c r="GX605" i="1" s="1"/>
  <c r="D606" i="1"/>
  <c r="AC606" i="1"/>
  <c r="CQ606" i="1" s="1"/>
  <c r="P606" i="1" s="1"/>
  <c r="AE606" i="1"/>
  <c r="AF606" i="1"/>
  <c r="AG606" i="1"/>
  <c r="CU606" i="1" s="1"/>
  <c r="T606" i="1" s="1"/>
  <c r="AH606" i="1"/>
  <c r="CV606" i="1" s="1"/>
  <c r="U606" i="1" s="1"/>
  <c r="AI606" i="1"/>
  <c r="CW606" i="1" s="1"/>
  <c r="V606" i="1" s="1"/>
  <c r="AJ606" i="1"/>
  <c r="CX606" i="1" s="1"/>
  <c r="W606" i="1" s="1"/>
  <c r="FR606" i="1"/>
  <c r="GL606" i="1"/>
  <c r="GN606" i="1"/>
  <c r="GO606" i="1"/>
  <c r="GV606" i="1"/>
  <c r="HC606" i="1"/>
  <c r="GX606" i="1" s="1"/>
  <c r="D607" i="1"/>
  <c r="P607" i="1"/>
  <c r="AC607" i="1"/>
  <c r="CQ607" i="1" s="1"/>
  <c r="AE607" i="1"/>
  <c r="AF607" i="1"/>
  <c r="CT607" i="1" s="1"/>
  <c r="S607" i="1" s="1"/>
  <c r="AG607" i="1"/>
  <c r="CU607" i="1" s="1"/>
  <c r="T607" i="1" s="1"/>
  <c r="AH607" i="1"/>
  <c r="CV607" i="1" s="1"/>
  <c r="U607" i="1" s="1"/>
  <c r="AI607" i="1"/>
  <c r="CW607" i="1" s="1"/>
  <c r="V607" i="1" s="1"/>
  <c r="AJ607" i="1"/>
  <c r="CX607" i="1" s="1"/>
  <c r="W607" i="1" s="1"/>
  <c r="FR607" i="1"/>
  <c r="GL607" i="1"/>
  <c r="GN607" i="1"/>
  <c r="GO607" i="1"/>
  <c r="GV607" i="1"/>
  <c r="HC607" i="1" s="1"/>
  <c r="GX607" i="1" s="1"/>
  <c r="D608" i="1"/>
  <c r="AC608" i="1"/>
  <c r="CQ608" i="1" s="1"/>
  <c r="P608" i="1" s="1"/>
  <c r="AE608" i="1"/>
  <c r="CS608" i="1" s="1"/>
  <c r="AF608" i="1"/>
  <c r="AG608" i="1"/>
  <c r="CU608" i="1" s="1"/>
  <c r="T608" i="1" s="1"/>
  <c r="AH608" i="1"/>
  <c r="CV608" i="1" s="1"/>
  <c r="U608" i="1" s="1"/>
  <c r="AI608" i="1"/>
  <c r="CW608" i="1" s="1"/>
  <c r="V608" i="1" s="1"/>
  <c r="AJ608" i="1"/>
  <c r="CX608" i="1" s="1"/>
  <c r="W608" i="1" s="1"/>
  <c r="FR608" i="1"/>
  <c r="GL608" i="1"/>
  <c r="GN608" i="1"/>
  <c r="GO608" i="1"/>
  <c r="GV608" i="1"/>
  <c r="HC608" i="1" s="1"/>
  <c r="GX608" i="1" s="1"/>
  <c r="D609" i="1"/>
  <c r="AC609" i="1"/>
  <c r="AE609" i="1"/>
  <c r="AF609" i="1"/>
  <c r="AG609" i="1"/>
  <c r="CU609" i="1" s="1"/>
  <c r="T609" i="1" s="1"/>
  <c r="AH609" i="1"/>
  <c r="CV609" i="1" s="1"/>
  <c r="U609" i="1" s="1"/>
  <c r="AI609" i="1"/>
  <c r="CW609" i="1" s="1"/>
  <c r="V609" i="1" s="1"/>
  <c r="AJ609" i="1"/>
  <c r="CQ609" i="1"/>
  <c r="P609" i="1" s="1"/>
  <c r="CX609" i="1"/>
  <c r="W609" i="1" s="1"/>
  <c r="FR609" i="1"/>
  <c r="GL609" i="1"/>
  <c r="GN609" i="1"/>
  <c r="GO609" i="1"/>
  <c r="GV609" i="1"/>
  <c r="HC609" i="1" s="1"/>
  <c r="GX609" i="1" s="1"/>
  <c r="D610" i="1"/>
  <c r="AC610" i="1"/>
  <c r="AE610" i="1"/>
  <c r="AD610" i="1" s="1"/>
  <c r="AF610" i="1"/>
  <c r="AG610" i="1"/>
  <c r="CU610" i="1" s="1"/>
  <c r="T610" i="1" s="1"/>
  <c r="AH610" i="1"/>
  <c r="CV610" i="1" s="1"/>
  <c r="U610" i="1" s="1"/>
  <c r="AI610" i="1"/>
  <c r="CW610" i="1" s="1"/>
  <c r="V610" i="1" s="1"/>
  <c r="AJ610" i="1"/>
  <c r="CX610" i="1" s="1"/>
  <c r="W610" i="1" s="1"/>
  <c r="CQ610" i="1"/>
  <c r="P610" i="1" s="1"/>
  <c r="CR610" i="1"/>
  <c r="Q610" i="1" s="1"/>
  <c r="CS610" i="1"/>
  <c r="R610" i="1" s="1"/>
  <c r="GK610" i="1" s="1"/>
  <c r="CT610" i="1"/>
  <c r="S610" i="1" s="1"/>
  <c r="FR610" i="1"/>
  <c r="GL610" i="1"/>
  <c r="GN610" i="1"/>
  <c r="GO610" i="1"/>
  <c r="GV610" i="1"/>
  <c r="HC610" i="1"/>
  <c r="GX610" i="1" s="1"/>
  <c r="D611" i="1"/>
  <c r="AC611" i="1"/>
  <c r="CQ611" i="1" s="1"/>
  <c r="P611" i="1" s="1"/>
  <c r="AE611" i="1"/>
  <c r="AD611" i="1" s="1"/>
  <c r="AF611" i="1"/>
  <c r="AG611" i="1"/>
  <c r="AH611" i="1"/>
  <c r="CV611" i="1" s="1"/>
  <c r="U611" i="1" s="1"/>
  <c r="AI611" i="1"/>
  <c r="AJ611" i="1"/>
  <c r="CR611" i="1"/>
  <c r="Q611" i="1" s="1"/>
  <c r="CS611" i="1"/>
  <c r="R611" i="1" s="1"/>
  <c r="GK611" i="1" s="1"/>
  <c r="CT611" i="1"/>
  <c r="S611" i="1" s="1"/>
  <c r="CY611" i="1" s="1"/>
  <c r="X611" i="1" s="1"/>
  <c r="CU611" i="1"/>
  <c r="T611" i="1" s="1"/>
  <c r="CW611" i="1"/>
  <c r="V611" i="1" s="1"/>
  <c r="CX611" i="1"/>
  <c r="W611" i="1" s="1"/>
  <c r="FR611" i="1"/>
  <c r="GL611" i="1"/>
  <c r="GN611" i="1"/>
  <c r="GO611" i="1"/>
  <c r="GV611" i="1"/>
  <c r="HC611" i="1"/>
  <c r="GX611" i="1" s="1"/>
  <c r="D612" i="1"/>
  <c r="AC612" i="1"/>
  <c r="AE612" i="1"/>
  <c r="AF612" i="1"/>
  <c r="AG612" i="1"/>
  <c r="CU612" i="1" s="1"/>
  <c r="T612" i="1" s="1"/>
  <c r="AH612" i="1"/>
  <c r="CV612" i="1" s="1"/>
  <c r="U612" i="1" s="1"/>
  <c r="AI612" i="1"/>
  <c r="CW612" i="1" s="1"/>
  <c r="V612" i="1" s="1"/>
  <c r="AJ612" i="1"/>
  <c r="CS612" i="1"/>
  <c r="CX612" i="1"/>
  <c r="W612" i="1" s="1"/>
  <c r="FR612" i="1"/>
  <c r="GL612" i="1"/>
  <c r="GN612" i="1"/>
  <c r="GO612" i="1"/>
  <c r="GV612" i="1"/>
  <c r="HC612" i="1"/>
  <c r="GX612" i="1" s="1"/>
  <c r="B614" i="1"/>
  <c r="C614" i="1"/>
  <c r="D614" i="1"/>
  <c r="F614" i="1"/>
  <c r="G614" i="1"/>
  <c r="BX614" i="1"/>
  <c r="CK614" i="1"/>
  <c r="CK587" i="1" s="1"/>
  <c r="CL614" i="1"/>
  <c r="BC614" i="1" s="1"/>
  <c r="BC587" i="1" s="1"/>
  <c r="CM614" i="1"/>
  <c r="CM587" i="1" s="1"/>
  <c r="F630" i="1"/>
  <c r="D644" i="1"/>
  <c r="B646" i="1"/>
  <c r="E646" i="1"/>
  <c r="Z646" i="1"/>
  <c r="AA646" i="1"/>
  <c r="AM646" i="1"/>
  <c r="AN646" i="1"/>
  <c r="BE646" i="1"/>
  <c r="BF646" i="1"/>
  <c r="BG646" i="1"/>
  <c r="BH646" i="1"/>
  <c r="BI646" i="1"/>
  <c r="BJ646" i="1"/>
  <c r="BK646" i="1"/>
  <c r="BL646" i="1"/>
  <c r="BM646" i="1"/>
  <c r="BN646" i="1"/>
  <c r="BO646" i="1"/>
  <c r="BP646" i="1"/>
  <c r="BQ646" i="1"/>
  <c r="BR646" i="1"/>
  <c r="BS646" i="1"/>
  <c r="BT646" i="1"/>
  <c r="BU646" i="1"/>
  <c r="BV646" i="1"/>
  <c r="BW646" i="1"/>
  <c r="CK646" i="1"/>
  <c r="CL646" i="1"/>
  <c r="CM646" i="1"/>
  <c r="CN646" i="1"/>
  <c r="CO646" i="1"/>
  <c r="CP646" i="1"/>
  <c r="CQ646" i="1"/>
  <c r="CR646" i="1"/>
  <c r="CS646" i="1"/>
  <c r="CT646" i="1"/>
  <c r="CU646" i="1"/>
  <c r="CV646" i="1"/>
  <c r="CW646" i="1"/>
  <c r="CX646" i="1"/>
  <c r="CY646" i="1"/>
  <c r="CZ646" i="1"/>
  <c r="DA646" i="1"/>
  <c r="DB646" i="1"/>
  <c r="DC646" i="1"/>
  <c r="DD646" i="1"/>
  <c r="DE646" i="1"/>
  <c r="DF646" i="1"/>
  <c r="DG646" i="1"/>
  <c r="DH646" i="1"/>
  <c r="DI646" i="1"/>
  <c r="DJ646" i="1"/>
  <c r="DK646" i="1"/>
  <c r="DL646" i="1"/>
  <c r="DM646" i="1"/>
  <c r="DN646" i="1"/>
  <c r="DO646" i="1"/>
  <c r="DP646" i="1"/>
  <c r="DQ646" i="1"/>
  <c r="DR646" i="1"/>
  <c r="DS646" i="1"/>
  <c r="DT646" i="1"/>
  <c r="DU646" i="1"/>
  <c r="DV646" i="1"/>
  <c r="DW646" i="1"/>
  <c r="DX646" i="1"/>
  <c r="DY646" i="1"/>
  <c r="DZ646" i="1"/>
  <c r="EA646" i="1"/>
  <c r="EB646" i="1"/>
  <c r="EC646" i="1"/>
  <c r="ED646" i="1"/>
  <c r="EE646" i="1"/>
  <c r="EF646" i="1"/>
  <c r="EG646" i="1"/>
  <c r="EH646" i="1"/>
  <c r="EI646" i="1"/>
  <c r="EJ646" i="1"/>
  <c r="EK646" i="1"/>
  <c r="EL646" i="1"/>
  <c r="EM646" i="1"/>
  <c r="EN646" i="1"/>
  <c r="EO646" i="1"/>
  <c r="EP646" i="1"/>
  <c r="EQ646" i="1"/>
  <c r="ER646" i="1"/>
  <c r="ES646" i="1"/>
  <c r="ET646" i="1"/>
  <c r="EU646" i="1"/>
  <c r="EV646" i="1"/>
  <c r="EW646" i="1"/>
  <c r="EX646" i="1"/>
  <c r="EY646" i="1"/>
  <c r="EZ646" i="1"/>
  <c r="FA646" i="1"/>
  <c r="FB646" i="1"/>
  <c r="FC646" i="1"/>
  <c r="FD646" i="1"/>
  <c r="FE646" i="1"/>
  <c r="FF646" i="1"/>
  <c r="FG646" i="1"/>
  <c r="FH646" i="1"/>
  <c r="FI646" i="1"/>
  <c r="FJ646" i="1"/>
  <c r="FK646" i="1"/>
  <c r="FL646" i="1"/>
  <c r="FM646" i="1"/>
  <c r="FN646" i="1"/>
  <c r="FO646" i="1"/>
  <c r="FP646" i="1"/>
  <c r="FQ646" i="1"/>
  <c r="FR646" i="1"/>
  <c r="FS646" i="1"/>
  <c r="FT646" i="1"/>
  <c r="FU646" i="1"/>
  <c r="FV646" i="1"/>
  <c r="FW646" i="1"/>
  <c r="FX646" i="1"/>
  <c r="FY646" i="1"/>
  <c r="FZ646" i="1"/>
  <c r="GA646" i="1"/>
  <c r="GB646" i="1"/>
  <c r="GC646" i="1"/>
  <c r="GD646" i="1"/>
  <c r="GE646" i="1"/>
  <c r="GF646" i="1"/>
  <c r="GG646" i="1"/>
  <c r="GH646" i="1"/>
  <c r="GI646" i="1"/>
  <c r="GJ646" i="1"/>
  <c r="GK646" i="1"/>
  <c r="GL646" i="1"/>
  <c r="GM646" i="1"/>
  <c r="GN646" i="1"/>
  <c r="GO646" i="1"/>
  <c r="GP646" i="1"/>
  <c r="GQ646" i="1"/>
  <c r="GR646" i="1"/>
  <c r="GS646" i="1"/>
  <c r="GT646" i="1"/>
  <c r="GU646" i="1"/>
  <c r="GV646" i="1"/>
  <c r="GW646" i="1"/>
  <c r="GX646" i="1"/>
  <c r="D648" i="1"/>
  <c r="AC648" i="1"/>
  <c r="CQ648" i="1" s="1"/>
  <c r="P648" i="1" s="1"/>
  <c r="AD648" i="1"/>
  <c r="AB648" i="1" s="1"/>
  <c r="AE648" i="1"/>
  <c r="AF648" i="1"/>
  <c r="AG648" i="1"/>
  <c r="AH648" i="1"/>
  <c r="AI648" i="1"/>
  <c r="AJ648" i="1"/>
  <c r="CR648" i="1"/>
  <c r="Q648" i="1" s="1"/>
  <c r="CS648" i="1"/>
  <c r="R648" i="1" s="1"/>
  <c r="GK648" i="1" s="1"/>
  <c r="CT648" i="1"/>
  <c r="S648" i="1" s="1"/>
  <c r="CU648" i="1"/>
  <c r="T648" i="1" s="1"/>
  <c r="CV648" i="1"/>
  <c r="U648" i="1" s="1"/>
  <c r="CW648" i="1"/>
  <c r="V648" i="1" s="1"/>
  <c r="CX648" i="1"/>
  <c r="W648" i="1" s="1"/>
  <c r="FR648" i="1"/>
  <c r="GL648" i="1"/>
  <c r="GN648" i="1"/>
  <c r="GO648" i="1"/>
  <c r="GV648" i="1"/>
  <c r="HC648" i="1"/>
  <c r="GX648" i="1" s="1"/>
  <c r="D649" i="1"/>
  <c r="U649" i="1"/>
  <c r="Y649" i="1"/>
  <c r="AC649" i="1"/>
  <c r="CQ649" i="1" s="1"/>
  <c r="P649" i="1" s="1"/>
  <c r="AE649" i="1"/>
  <c r="CS649" i="1" s="1"/>
  <c r="R649" i="1" s="1"/>
  <c r="GK649" i="1" s="1"/>
  <c r="AF649" i="1"/>
  <c r="CT649" i="1" s="1"/>
  <c r="S649" i="1" s="1"/>
  <c r="AG649" i="1"/>
  <c r="CU649" i="1" s="1"/>
  <c r="T649" i="1" s="1"/>
  <c r="AH649" i="1"/>
  <c r="AI649" i="1"/>
  <c r="AJ649" i="1"/>
  <c r="CR649" i="1"/>
  <c r="Q649" i="1" s="1"/>
  <c r="CV649" i="1"/>
  <c r="CW649" i="1"/>
  <c r="V649" i="1" s="1"/>
  <c r="CX649" i="1"/>
  <c r="W649" i="1" s="1"/>
  <c r="CY649" i="1"/>
  <c r="X649" i="1" s="1"/>
  <c r="CZ649" i="1"/>
  <c r="FR649" i="1"/>
  <c r="GL649" i="1"/>
  <c r="GN649" i="1"/>
  <c r="GO649" i="1"/>
  <c r="GV649" i="1"/>
  <c r="HC649" i="1" s="1"/>
  <c r="GX649" i="1" s="1"/>
  <c r="D650" i="1"/>
  <c r="U650" i="1"/>
  <c r="V650" i="1"/>
  <c r="W650" i="1"/>
  <c r="AC650" i="1"/>
  <c r="AE650" i="1"/>
  <c r="AF650" i="1"/>
  <c r="AG650" i="1"/>
  <c r="AH650" i="1"/>
  <c r="CV650" i="1" s="1"/>
  <c r="AI650" i="1"/>
  <c r="CW650" i="1" s="1"/>
  <c r="AJ650" i="1"/>
  <c r="CX650" i="1" s="1"/>
  <c r="CQ650" i="1"/>
  <c r="P650" i="1" s="1"/>
  <c r="CR650" i="1"/>
  <c r="Q650" i="1" s="1"/>
  <c r="CS650" i="1"/>
  <c r="CT650" i="1"/>
  <c r="S650" i="1" s="1"/>
  <c r="CU650" i="1"/>
  <c r="T650" i="1" s="1"/>
  <c r="FR650" i="1"/>
  <c r="GL650" i="1"/>
  <c r="GN650" i="1"/>
  <c r="GO650" i="1"/>
  <c r="GV650" i="1"/>
  <c r="HC650" i="1"/>
  <c r="GX650" i="1" s="1"/>
  <c r="D651" i="1"/>
  <c r="AC651" i="1"/>
  <c r="CQ651" i="1" s="1"/>
  <c r="P651" i="1" s="1"/>
  <c r="AE651" i="1"/>
  <c r="AD651" i="1" s="1"/>
  <c r="AF651" i="1"/>
  <c r="CT651" i="1" s="1"/>
  <c r="S651" i="1" s="1"/>
  <c r="AG651" i="1"/>
  <c r="AH651" i="1"/>
  <c r="AI651" i="1"/>
  <c r="AJ651" i="1"/>
  <c r="CU651" i="1"/>
  <c r="T651" i="1" s="1"/>
  <c r="CV651" i="1"/>
  <c r="U651" i="1" s="1"/>
  <c r="CW651" i="1"/>
  <c r="V651" i="1" s="1"/>
  <c r="CX651" i="1"/>
  <c r="W651" i="1" s="1"/>
  <c r="FR651" i="1"/>
  <c r="GL651" i="1"/>
  <c r="GN651" i="1"/>
  <c r="GO651" i="1"/>
  <c r="GV651" i="1"/>
  <c r="HC651" i="1"/>
  <c r="GX651" i="1" s="1"/>
  <c r="D652" i="1"/>
  <c r="S652" i="1"/>
  <c r="T652" i="1"/>
  <c r="AC652" i="1"/>
  <c r="CQ652" i="1" s="1"/>
  <c r="P652" i="1" s="1"/>
  <c r="AE652" i="1"/>
  <c r="AF652" i="1"/>
  <c r="AG652" i="1"/>
  <c r="CU652" i="1" s="1"/>
  <c r="AH652" i="1"/>
  <c r="CV652" i="1" s="1"/>
  <c r="U652" i="1" s="1"/>
  <c r="AI652" i="1"/>
  <c r="CW652" i="1" s="1"/>
  <c r="V652" i="1" s="1"/>
  <c r="AJ652" i="1"/>
  <c r="CX652" i="1" s="1"/>
  <c r="W652" i="1" s="1"/>
  <c r="CT652" i="1"/>
  <c r="FR652" i="1"/>
  <c r="GL652" i="1"/>
  <c r="GN652" i="1"/>
  <c r="GO652" i="1"/>
  <c r="GV652" i="1"/>
  <c r="HC652" i="1"/>
  <c r="GX652" i="1" s="1"/>
  <c r="D653" i="1"/>
  <c r="AC653" i="1"/>
  <c r="AB653" i="1" s="1"/>
  <c r="AE653" i="1"/>
  <c r="AD653" i="1" s="1"/>
  <c r="AF653" i="1"/>
  <c r="CT653" i="1" s="1"/>
  <c r="S653" i="1" s="1"/>
  <c r="AG653" i="1"/>
  <c r="CU653" i="1" s="1"/>
  <c r="T653" i="1" s="1"/>
  <c r="AH653" i="1"/>
  <c r="CV653" i="1" s="1"/>
  <c r="U653" i="1" s="1"/>
  <c r="AI653" i="1"/>
  <c r="CW653" i="1" s="1"/>
  <c r="V653" i="1" s="1"/>
  <c r="AJ653" i="1"/>
  <c r="CX653" i="1" s="1"/>
  <c r="W653" i="1" s="1"/>
  <c r="FR653" i="1"/>
  <c r="GL653" i="1"/>
  <c r="GN653" i="1"/>
  <c r="GO653" i="1"/>
  <c r="GV653" i="1"/>
  <c r="HC653" i="1"/>
  <c r="GX653" i="1" s="1"/>
  <c r="D654" i="1"/>
  <c r="AC654" i="1"/>
  <c r="CQ654" i="1" s="1"/>
  <c r="P654" i="1" s="1"/>
  <c r="AE654" i="1"/>
  <c r="AF654" i="1"/>
  <c r="AG654" i="1"/>
  <c r="CU654" i="1" s="1"/>
  <c r="T654" i="1" s="1"/>
  <c r="AH654" i="1"/>
  <c r="CV654" i="1" s="1"/>
  <c r="U654" i="1" s="1"/>
  <c r="AI654" i="1"/>
  <c r="CW654" i="1" s="1"/>
  <c r="V654" i="1" s="1"/>
  <c r="AJ654" i="1"/>
  <c r="CX654" i="1"/>
  <c r="W654" i="1" s="1"/>
  <c r="FR654" i="1"/>
  <c r="GL654" i="1"/>
  <c r="GN654" i="1"/>
  <c r="GO654" i="1"/>
  <c r="GV654" i="1"/>
  <c r="HC654" i="1"/>
  <c r="GX654" i="1" s="1"/>
  <c r="D655" i="1"/>
  <c r="AC655" i="1"/>
  <c r="AE655" i="1"/>
  <c r="AD655" i="1" s="1"/>
  <c r="AF655" i="1"/>
  <c r="CT655" i="1" s="1"/>
  <c r="S655" i="1" s="1"/>
  <c r="AG655" i="1"/>
  <c r="CU655" i="1" s="1"/>
  <c r="T655" i="1" s="1"/>
  <c r="AH655" i="1"/>
  <c r="CV655" i="1" s="1"/>
  <c r="U655" i="1" s="1"/>
  <c r="AI655" i="1"/>
  <c r="CW655" i="1" s="1"/>
  <c r="V655" i="1" s="1"/>
  <c r="AJ655" i="1"/>
  <c r="CX655" i="1" s="1"/>
  <c r="W655" i="1" s="1"/>
  <c r="CQ655" i="1"/>
  <c r="P655" i="1" s="1"/>
  <c r="CR655" i="1"/>
  <c r="Q655" i="1" s="1"/>
  <c r="CS655" i="1"/>
  <c r="R655" i="1" s="1"/>
  <c r="GK655" i="1" s="1"/>
  <c r="FR655" i="1"/>
  <c r="GL655" i="1"/>
  <c r="GN655" i="1"/>
  <c r="GO655" i="1"/>
  <c r="GV655" i="1"/>
  <c r="HC655" i="1" s="1"/>
  <c r="GX655" i="1"/>
  <c r="D656" i="1"/>
  <c r="AC656" i="1"/>
  <c r="AE656" i="1"/>
  <c r="AF656" i="1"/>
  <c r="AG656" i="1"/>
  <c r="AH656" i="1"/>
  <c r="AI656" i="1"/>
  <c r="AJ656" i="1"/>
  <c r="CX656" i="1" s="1"/>
  <c r="W656" i="1" s="1"/>
  <c r="CQ656" i="1"/>
  <c r="P656" i="1" s="1"/>
  <c r="CR656" i="1"/>
  <c r="Q656" i="1" s="1"/>
  <c r="CS656" i="1"/>
  <c r="CT656" i="1"/>
  <c r="S656" i="1" s="1"/>
  <c r="CU656" i="1"/>
  <c r="T656" i="1" s="1"/>
  <c r="CV656" i="1"/>
  <c r="U656" i="1" s="1"/>
  <c r="CW656" i="1"/>
  <c r="V656" i="1" s="1"/>
  <c r="FR656" i="1"/>
  <c r="GL656" i="1"/>
  <c r="GN656" i="1"/>
  <c r="GO656" i="1"/>
  <c r="GV656" i="1"/>
  <c r="HC656" i="1"/>
  <c r="GX656" i="1" s="1"/>
  <c r="D657" i="1"/>
  <c r="AC657" i="1"/>
  <c r="CQ657" i="1" s="1"/>
  <c r="P657" i="1" s="1"/>
  <c r="AE657" i="1"/>
  <c r="AF657" i="1"/>
  <c r="AG657" i="1"/>
  <c r="CU657" i="1" s="1"/>
  <c r="T657" i="1" s="1"/>
  <c r="AH657" i="1"/>
  <c r="CV657" i="1" s="1"/>
  <c r="U657" i="1" s="1"/>
  <c r="AI657" i="1"/>
  <c r="CW657" i="1" s="1"/>
  <c r="V657" i="1" s="1"/>
  <c r="AJ657" i="1"/>
  <c r="CS657" i="1"/>
  <c r="CX657" i="1"/>
  <c r="W657" i="1" s="1"/>
  <c r="FR657" i="1"/>
  <c r="GL657" i="1"/>
  <c r="GN657" i="1"/>
  <c r="GO657" i="1"/>
  <c r="GV657" i="1"/>
  <c r="HC657" i="1" s="1"/>
  <c r="GX657" i="1" s="1"/>
  <c r="D658" i="1"/>
  <c r="I658" i="1"/>
  <c r="K658" i="1"/>
  <c r="AC658" i="1"/>
  <c r="AE658" i="1"/>
  <c r="AF658" i="1"/>
  <c r="AG658" i="1"/>
  <c r="CU658" i="1" s="1"/>
  <c r="T658" i="1" s="1"/>
  <c r="AH658" i="1"/>
  <c r="AI658" i="1"/>
  <c r="AJ658" i="1"/>
  <c r="CR658" i="1"/>
  <c r="Q658" i="1" s="1"/>
  <c r="CS658" i="1"/>
  <c r="CV658" i="1"/>
  <c r="U658" i="1" s="1"/>
  <c r="CW658" i="1"/>
  <c r="V658" i="1" s="1"/>
  <c r="CX658" i="1"/>
  <c r="W658" i="1" s="1"/>
  <c r="FR658" i="1"/>
  <c r="GL658" i="1"/>
  <c r="GN658" i="1"/>
  <c r="GO658" i="1"/>
  <c r="GV658" i="1"/>
  <c r="HC658" i="1" s="1"/>
  <c r="D659" i="1"/>
  <c r="AC659" i="1"/>
  <c r="AE659" i="1"/>
  <c r="AF659" i="1"/>
  <c r="AG659" i="1"/>
  <c r="AH659" i="1"/>
  <c r="CV659" i="1" s="1"/>
  <c r="U659" i="1" s="1"/>
  <c r="AI659" i="1"/>
  <c r="CW659" i="1" s="1"/>
  <c r="V659" i="1" s="1"/>
  <c r="AJ659" i="1"/>
  <c r="CX659" i="1" s="1"/>
  <c r="W659" i="1" s="1"/>
  <c r="CQ659" i="1"/>
  <c r="P659" i="1" s="1"/>
  <c r="CR659" i="1"/>
  <c r="Q659" i="1" s="1"/>
  <c r="CS659" i="1"/>
  <c r="CT659" i="1"/>
  <c r="S659" i="1" s="1"/>
  <c r="CU659" i="1"/>
  <c r="T659" i="1" s="1"/>
  <c r="FR659" i="1"/>
  <c r="GL659" i="1"/>
  <c r="GN659" i="1"/>
  <c r="GO659" i="1"/>
  <c r="GV659" i="1"/>
  <c r="HC659" i="1" s="1"/>
  <c r="GX659" i="1" s="1"/>
  <c r="D660" i="1"/>
  <c r="I660" i="1"/>
  <c r="K660" i="1"/>
  <c r="AC660" i="1"/>
  <c r="CQ660" i="1" s="1"/>
  <c r="P660" i="1" s="1"/>
  <c r="AE660" i="1"/>
  <c r="AD660" i="1" s="1"/>
  <c r="AF660" i="1"/>
  <c r="AG660" i="1"/>
  <c r="CU660" i="1" s="1"/>
  <c r="T660" i="1" s="1"/>
  <c r="AH660" i="1"/>
  <c r="AI660" i="1"/>
  <c r="AJ660" i="1"/>
  <c r="CR660" i="1"/>
  <c r="Q660" i="1" s="1"/>
  <c r="CS660" i="1"/>
  <c r="CT660" i="1"/>
  <c r="S660" i="1" s="1"/>
  <c r="CV660" i="1"/>
  <c r="U660" i="1" s="1"/>
  <c r="CW660" i="1"/>
  <c r="V660" i="1" s="1"/>
  <c r="CX660" i="1"/>
  <c r="W660" i="1" s="1"/>
  <c r="FR660" i="1"/>
  <c r="GL660" i="1"/>
  <c r="GN660" i="1"/>
  <c r="GO660" i="1"/>
  <c r="GV660" i="1"/>
  <c r="HC660" i="1"/>
  <c r="GX660" i="1" s="1"/>
  <c r="D661" i="1"/>
  <c r="AC661" i="1"/>
  <c r="AE661" i="1"/>
  <c r="AF661" i="1"/>
  <c r="AG661" i="1"/>
  <c r="CU661" i="1" s="1"/>
  <c r="T661" i="1" s="1"/>
  <c r="AH661" i="1"/>
  <c r="CV661" i="1" s="1"/>
  <c r="U661" i="1" s="1"/>
  <c r="AI661" i="1"/>
  <c r="AJ661" i="1"/>
  <c r="CX661" i="1" s="1"/>
  <c r="W661" i="1" s="1"/>
  <c r="CQ661" i="1"/>
  <c r="P661" i="1" s="1"/>
  <c r="CR661" i="1"/>
  <c r="Q661" i="1" s="1"/>
  <c r="CW661" i="1"/>
  <c r="V661" i="1" s="1"/>
  <c r="FR661" i="1"/>
  <c r="GL661" i="1"/>
  <c r="GN661" i="1"/>
  <c r="GO661" i="1"/>
  <c r="GV661" i="1"/>
  <c r="HC661" i="1" s="1"/>
  <c r="GX661" i="1"/>
  <c r="D662" i="1"/>
  <c r="I662" i="1"/>
  <c r="K662" i="1"/>
  <c r="AC662" i="1"/>
  <c r="AE662" i="1"/>
  <c r="AF662" i="1"/>
  <c r="AG662" i="1"/>
  <c r="AH662" i="1"/>
  <c r="CV662" i="1" s="1"/>
  <c r="U662" i="1" s="1"/>
  <c r="AI662" i="1"/>
  <c r="AJ662" i="1"/>
  <c r="CX662" i="1" s="1"/>
  <c r="W662" i="1" s="1"/>
  <c r="CQ662" i="1"/>
  <c r="P662" i="1" s="1"/>
  <c r="CT662" i="1"/>
  <c r="S662" i="1" s="1"/>
  <c r="CU662" i="1"/>
  <c r="T662" i="1" s="1"/>
  <c r="CW662" i="1"/>
  <c r="V662" i="1" s="1"/>
  <c r="FR662" i="1"/>
  <c r="GL662" i="1"/>
  <c r="GN662" i="1"/>
  <c r="GO662" i="1"/>
  <c r="GV662" i="1"/>
  <c r="HC662" i="1" s="1"/>
  <c r="GX662" i="1" s="1"/>
  <c r="C663" i="1"/>
  <c r="D663" i="1"/>
  <c r="I663" i="1"/>
  <c r="K663" i="1"/>
  <c r="S663" i="1"/>
  <c r="CY663" i="1" s="1"/>
  <c r="X663" i="1" s="1"/>
  <c r="AC663" i="1"/>
  <c r="CQ663" i="1" s="1"/>
  <c r="P663" i="1" s="1"/>
  <c r="AE663" i="1"/>
  <c r="CR663" i="1" s="1"/>
  <c r="Q663" i="1" s="1"/>
  <c r="AF663" i="1"/>
  <c r="AG663" i="1"/>
  <c r="AH663" i="1"/>
  <c r="CV663" i="1" s="1"/>
  <c r="U663" i="1" s="1"/>
  <c r="AI663" i="1"/>
  <c r="CW663" i="1" s="1"/>
  <c r="V663" i="1" s="1"/>
  <c r="AJ663" i="1"/>
  <c r="CX663" i="1" s="1"/>
  <c r="W663" i="1" s="1"/>
  <c r="CS663" i="1"/>
  <c r="R663" i="1" s="1"/>
  <c r="GK663" i="1" s="1"/>
  <c r="CT663" i="1"/>
  <c r="CU663" i="1"/>
  <c r="T663" i="1" s="1"/>
  <c r="FR663" i="1"/>
  <c r="GL663" i="1"/>
  <c r="GN663" i="1"/>
  <c r="GO663" i="1"/>
  <c r="GV663" i="1"/>
  <c r="HC663" i="1"/>
  <c r="B665" i="1"/>
  <c r="C665" i="1"/>
  <c r="C646" i="1" s="1"/>
  <c r="D665" i="1"/>
  <c r="D646" i="1" s="1"/>
  <c r="F665" i="1"/>
  <c r="F646" i="1" s="1"/>
  <c r="G665" i="1"/>
  <c r="BB665" i="1"/>
  <c r="F678" i="1" s="1"/>
  <c r="BX665" i="1"/>
  <c r="CK665" i="1"/>
  <c r="CL665" i="1"/>
  <c r="BC665" i="1" s="1"/>
  <c r="CM665" i="1"/>
  <c r="BD665" i="1" s="1"/>
  <c r="B695" i="1"/>
  <c r="B539" i="1" s="1"/>
  <c r="C695" i="1"/>
  <c r="C539" i="1" s="1"/>
  <c r="D695" i="1"/>
  <c r="D539" i="1" s="1"/>
  <c r="F695" i="1"/>
  <c r="F539" i="1" s="1"/>
  <c r="G695" i="1"/>
  <c r="B725" i="1"/>
  <c r="B22" i="1" s="1"/>
  <c r="C725" i="1"/>
  <c r="C22" i="1" s="1"/>
  <c r="D725" i="1"/>
  <c r="D22" i="1" s="1"/>
  <c r="F725" i="1"/>
  <c r="F22" i="1" s="1"/>
  <c r="G725" i="1"/>
  <c r="B755" i="1"/>
  <c r="B18" i="1" s="1"/>
  <c r="C755" i="1"/>
  <c r="C18" i="1" s="1"/>
  <c r="D755" i="1"/>
  <c r="D18" i="1" s="1"/>
  <c r="F755" i="1"/>
  <c r="F18" i="1" s="1"/>
  <c r="G755" i="1"/>
  <c r="G18" i="1" s="1"/>
  <c r="F12" i="6"/>
  <c r="G12" i="6"/>
  <c r="CY12" i="6"/>
  <c r="K547" i="7" l="1"/>
  <c r="L553" i="8"/>
  <c r="K587" i="7"/>
  <c r="L593" i="8"/>
  <c r="L268" i="8"/>
  <c r="K262" i="7"/>
  <c r="CY345" i="1"/>
  <c r="X345" i="1" s="1"/>
  <c r="K362" i="8"/>
  <c r="J356" i="7"/>
  <c r="CZ345" i="1"/>
  <c r="Y345" i="1" s="1"/>
  <c r="K373" i="8"/>
  <c r="J367" i="7"/>
  <c r="J84" i="7"/>
  <c r="K90" i="8"/>
  <c r="J109" i="7"/>
  <c r="K115" i="8"/>
  <c r="J397" i="7"/>
  <c r="K403" i="8"/>
  <c r="K217" i="7"/>
  <c r="L223" i="8"/>
  <c r="K528" i="8"/>
  <c r="J522" i="7"/>
  <c r="R608" i="1"/>
  <c r="GK608" i="1" s="1"/>
  <c r="V548" i="8"/>
  <c r="V542" i="7"/>
  <c r="CZ435" i="1"/>
  <c r="Y435" i="1" s="1"/>
  <c r="CY435" i="1"/>
  <c r="X435" i="1" s="1"/>
  <c r="K458" i="8"/>
  <c r="J452" i="7"/>
  <c r="CY339" i="1"/>
  <c r="X339" i="1" s="1"/>
  <c r="CZ339" i="1"/>
  <c r="Y339" i="1" s="1"/>
  <c r="K330" i="7"/>
  <c r="L336" i="8"/>
  <c r="AT182" i="1"/>
  <c r="F200" i="1" s="1"/>
  <c r="CC159" i="1"/>
  <c r="K102" i="7"/>
  <c r="L108" i="8"/>
  <c r="CP176" i="1"/>
  <c r="O176" i="1" s="1"/>
  <c r="CZ651" i="1"/>
  <c r="Y651" i="1" s="1"/>
  <c r="CY651" i="1"/>
  <c r="X651" i="1" s="1"/>
  <c r="K294" i="8"/>
  <c r="J288" i="7"/>
  <c r="L369" i="8"/>
  <c r="K363" i="7"/>
  <c r="BD646" i="1"/>
  <c r="F690" i="1"/>
  <c r="BC646" i="1"/>
  <c r="F681" i="1"/>
  <c r="K482" i="8"/>
  <c r="J476" i="7"/>
  <c r="J577" i="7"/>
  <c r="K583" i="8"/>
  <c r="AB340" i="1"/>
  <c r="L203" i="8"/>
  <c r="K197" i="7"/>
  <c r="AC353" i="1"/>
  <c r="P353" i="1" s="1"/>
  <c r="P337" i="1" s="1"/>
  <c r="K356" i="8"/>
  <c r="J350" i="7"/>
  <c r="AJ665" i="1"/>
  <c r="AJ646" i="1" s="1"/>
  <c r="U251" i="7"/>
  <c r="U257" i="8"/>
  <c r="V44" i="7"/>
  <c r="V50" i="8"/>
  <c r="AB651" i="1"/>
  <c r="CK503" i="1"/>
  <c r="BB507" i="1"/>
  <c r="J193" i="7"/>
  <c r="K199" i="8"/>
  <c r="K455" i="7"/>
  <c r="L461" i="8"/>
  <c r="AB503" i="1"/>
  <c r="O507" i="1"/>
  <c r="K402" i="8"/>
  <c r="J396" i="7"/>
  <c r="CP350" i="1"/>
  <c r="O350" i="1" s="1"/>
  <c r="CT341" i="1"/>
  <c r="S341" i="1" s="1"/>
  <c r="S354" i="8"/>
  <c r="S348" i="7"/>
  <c r="Q348" i="7"/>
  <c r="Q354" i="8"/>
  <c r="V180" i="1"/>
  <c r="U176" i="8"/>
  <c r="U170" i="7"/>
  <c r="U354" i="8"/>
  <c r="U348" i="7"/>
  <c r="K218" i="8"/>
  <c r="J212" i="7"/>
  <c r="K150" i="7"/>
  <c r="L156" i="8"/>
  <c r="F531" i="1"/>
  <c r="W503" i="1"/>
  <c r="AD387" i="1"/>
  <c r="CR387" i="1"/>
  <c r="Q387" i="1" s="1"/>
  <c r="CP387" i="1" s="1"/>
  <c r="O387" i="1" s="1"/>
  <c r="CS387" i="1"/>
  <c r="R387" i="1" s="1"/>
  <c r="GK387" i="1" s="1"/>
  <c r="R226" i="1"/>
  <c r="GK226" i="1" s="1"/>
  <c r="V286" i="7"/>
  <c r="V292" i="8"/>
  <c r="AD162" i="1"/>
  <c r="AB162" i="1" s="1"/>
  <c r="S463" i="8"/>
  <c r="Q463" i="8"/>
  <c r="S457" i="7"/>
  <c r="Q457" i="7"/>
  <c r="CT548" i="1"/>
  <c r="S548" i="1" s="1"/>
  <c r="CZ438" i="1"/>
  <c r="Y438" i="1" s="1"/>
  <c r="CP656" i="1"/>
  <c r="O656" i="1" s="1"/>
  <c r="CT598" i="1"/>
  <c r="S598" i="1" s="1"/>
  <c r="S519" i="8"/>
  <c r="Q519" i="8"/>
  <c r="S513" i="7"/>
  <c r="Q513" i="7"/>
  <c r="K483" i="8"/>
  <c r="J477" i="7"/>
  <c r="R390" i="1"/>
  <c r="K333" i="8"/>
  <c r="J327" i="7"/>
  <c r="CP226" i="1"/>
  <c r="O226" i="1" s="1"/>
  <c r="AD180" i="1"/>
  <c r="S194" i="8"/>
  <c r="Q194" i="8"/>
  <c r="S188" i="7"/>
  <c r="Q188" i="7"/>
  <c r="R165" i="1"/>
  <c r="V147" i="8"/>
  <c r="K155" i="8" s="1"/>
  <c r="V141" i="7"/>
  <c r="J149" i="7" s="1"/>
  <c r="CP610" i="1"/>
  <c r="O610" i="1" s="1"/>
  <c r="K526" i="7"/>
  <c r="L532" i="8"/>
  <c r="CT593" i="1"/>
  <c r="S593" i="1" s="1"/>
  <c r="S505" i="7"/>
  <c r="Q505" i="7"/>
  <c r="S511" i="8"/>
  <c r="Q511" i="8"/>
  <c r="CP430" i="1"/>
  <c r="O430" i="1" s="1"/>
  <c r="CP345" i="1"/>
  <c r="O345" i="1" s="1"/>
  <c r="K365" i="8"/>
  <c r="J359" i="7"/>
  <c r="L616" i="8"/>
  <c r="K610" i="7"/>
  <c r="U415" i="7"/>
  <c r="U421" i="8"/>
  <c r="GX179" i="1"/>
  <c r="CT174" i="1"/>
  <c r="S174" i="1" s="1"/>
  <c r="S199" i="7"/>
  <c r="Q199" i="7"/>
  <c r="Q205" i="8"/>
  <c r="S205" i="8"/>
  <c r="G539" i="1"/>
  <c r="A643" i="8"/>
  <c r="A637" i="7"/>
  <c r="CR174" i="1"/>
  <c r="U199" i="7"/>
  <c r="U205" i="8"/>
  <c r="L81" i="8"/>
  <c r="K75" i="7"/>
  <c r="CT657" i="1"/>
  <c r="S657" i="1" s="1"/>
  <c r="S601" i="8"/>
  <c r="Q601" i="8"/>
  <c r="S595" i="7"/>
  <c r="Q595" i="7"/>
  <c r="CS599" i="1"/>
  <c r="U526" i="8"/>
  <c r="U520" i="7"/>
  <c r="CC555" i="1"/>
  <c r="CC543" i="1" s="1"/>
  <c r="BY271" i="1"/>
  <c r="CI271" i="1" s="1"/>
  <c r="CI262" i="1" s="1"/>
  <c r="AD176" i="1"/>
  <c r="AB176" i="1" s="1"/>
  <c r="U210" i="7"/>
  <c r="U216" i="8"/>
  <c r="CS176" i="1"/>
  <c r="K51" i="8"/>
  <c r="J45" i="7"/>
  <c r="CM422" i="1"/>
  <c r="BD441" i="1"/>
  <c r="CM214" i="1"/>
  <c r="BD230" i="1"/>
  <c r="J96" i="7"/>
  <c r="K102" i="8"/>
  <c r="CT41" i="1"/>
  <c r="S41" i="1" s="1"/>
  <c r="Q64" i="8"/>
  <c r="S64" i="8"/>
  <c r="S58" i="7"/>
  <c r="Q58" i="7"/>
  <c r="BY665" i="1"/>
  <c r="S219" i="7"/>
  <c r="Q225" i="8"/>
  <c r="S225" i="8"/>
  <c r="Q219" i="7"/>
  <c r="CT177" i="1"/>
  <c r="S177" i="1" s="1"/>
  <c r="CT166" i="1"/>
  <c r="S166" i="1" s="1"/>
  <c r="S152" i="7"/>
  <c r="Q152" i="7"/>
  <c r="S158" i="8"/>
  <c r="Q158" i="8"/>
  <c r="K129" i="7"/>
  <c r="L135" i="8"/>
  <c r="CS41" i="1"/>
  <c r="U64" i="8"/>
  <c r="U58" i="7"/>
  <c r="R612" i="1"/>
  <c r="GK612" i="1" s="1"/>
  <c r="V562" i="8"/>
  <c r="V556" i="7"/>
  <c r="CY595" i="1"/>
  <c r="X595" i="1" s="1"/>
  <c r="CZ595" i="1"/>
  <c r="Y595" i="1" s="1"/>
  <c r="CP549" i="1"/>
  <c r="O549" i="1" s="1"/>
  <c r="AD436" i="1"/>
  <c r="AB436" i="1" s="1"/>
  <c r="CR436" i="1"/>
  <c r="Q436" i="1" s="1"/>
  <c r="CP436" i="1" s="1"/>
  <c r="O436" i="1" s="1"/>
  <c r="CS436" i="1"/>
  <c r="R436" i="1" s="1"/>
  <c r="GK436" i="1" s="1"/>
  <c r="CR177" i="1"/>
  <c r="Q177" i="1" s="1"/>
  <c r="U219" i="7"/>
  <c r="U225" i="8"/>
  <c r="CS177" i="1"/>
  <c r="K623" i="7"/>
  <c r="L629" i="8"/>
  <c r="L489" i="8"/>
  <c r="K483" i="7"/>
  <c r="K373" i="7"/>
  <c r="L379" i="8"/>
  <c r="CR90" i="1"/>
  <c r="Q90" i="1" s="1"/>
  <c r="L567" i="8"/>
  <c r="K561" i="7"/>
  <c r="K503" i="7"/>
  <c r="L509" i="8"/>
  <c r="L478" i="8"/>
  <c r="K472" i="7"/>
  <c r="CR340" i="1"/>
  <c r="Q340" i="1" s="1"/>
  <c r="U332" i="7"/>
  <c r="U338" i="8"/>
  <c r="K168" i="7"/>
  <c r="L174" i="8"/>
  <c r="CR84" i="1"/>
  <c r="Q84" i="1" s="1"/>
  <c r="U88" i="8"/>
  <c r="U82" i="7"/>
  <c r="AG614" i="1"/>
  <c r="AG587" i="1" s="1"/>
  <c r="U411" i="8"/>
  <c r="U405" i="7"/>
  <c r="CQ340" i="1"/>
  <c r="P340" i="1" s="1"/>
  <c r="F216" i="8"/>
  <c r="E210" i="7"/>
  <c r="J126" i="7"/>
  <c r="K132" i="8"/>
  <c r="C475" i="7"/>
  <c r="D481" i="8"/>
  <c r="F480" i="8"/>
  <c r="E474" i="7"/>
  <c r="L182" i="8"/>
  <c r="K176" i="7"/>
  <c r="J98" i="7"/>
  <c r="K104" i="8"/>
  <c r="CQ653" i="1"/>
  <c r="P653" i="1" s="1"/>
  <c r="CP653" i="1" s="1"/>
  <c r="O653" i="1" s="1"/>
  <c r="CR612" i="1"/>
  <c r="Q612" i="1" s="1"/>
  <c r="U562" i="8"/>
  <c r="U556" i="7"/>
  <c r="C486" i="7"/>
  <c r="E485" i="7"/>
  <c r="F491" i="8"/>
  <c r="D492" i="8"/>
  <c r="F525" i="1"/>
  <c r="AG503" i="1"/>
  <c r="V425" i="7"/>
  <c r="J432" i="7" s="1"/>
  <c r="V431" i="8"/>
  <c r="K438" i="8" s="1"/>
  <c r="R433" i="1"/>
  <c r="AB431" i="1"/>
  <c r="K413" i="7"/>
  <c r="L419" i="8"/>
  <c r="BB271" i="1"/>
  <c r="GX225" i="1"/>
  <c r="GX176" i="1"/>
  <c r="AB168" i="1"/>
  <c r="CS43" i="1"/>
  <c r="R43" i="1" s="1"/>
  <c r="GK43" i="1" s="1"/>
  <c r="L48" i="8"/>
  <c r="K42" i="7"/>
  <c r="CL503" i="1"/>
  <c r="BC507" i="1"/>
  <c r="F523" i="1" s="1"/>
  <c r="K353" i="7"/>
  <c r="L359" i="8"/>
  <c r="CQ265" i="1"/>
  <c r="P265" i="1" s="1"/>
  <c r="R172" i="1"/>
  <c r="V178" i="7"/>
  <c r="J185" i="7" s="1"/>
  <c r="V184" i="8"/>
  <c r="K191" i="8" s="1"/>
  <c r="S123" i="7"/>
  <c r="Q123" i="7"/>
  <c r="S129" i="8"/>
  <c r="Q129" i="8"/>
  <c r="AC503" i="1"/>
  <c r="P507" i="1"/>
  <c r="P503" i="1" s="1"/>
  <c r="AF385" i="1"/>
  <c r="S390" i="1"/>
  <c r="Q371" i="8"/>
  <c r="S365" i="7"/>
  <c r="Q365" i="7"/>
  <c r="S371" i="8"/>
  <c r="CS266" i="1"/>
  <c r="R266" i="1" s="1"/>
  <c r="GK266" i="1" s="1"/>
  <c r="CR266" i="1"/>
  <c r="Q266" i="1" s="1"/>
  <c r="J180" i="7"/>
  <c r="K186" i="8"/>
  <c r="AQ79" i="1"/>
  <c r="CY652" i="1"/>
  <c r="X652" i="1" s="1"/>
  <c r="K582" i="8"/>
  <c r="J576" i="7"/>
  <c r="L579" i="8"/>
  <c r="K573" i="7"/>
  <c r="AI555" i="1"/>
  <c r="V555" i="1" s="1"/>
  <c r="AD428" i="1"/>
  <c r="AB428" i="1" s="1"/>
  <c r="CS428" i="1"/>
  <c r="R428" i="1" s="1"/>
  <c r="GK428" i="1" s="1"/>
  <c r="CP172" i="1"/>
  <c r="O172" i="1" s="1"/>
  <c r="K188" i="8"/>
  <c r="J182" i="7"/>
  <c r="S588" i="8"/>
  <c r="Q588" i="8"/>
  <c r="S582" i="7"/>
  <c r="Q582" i="7"/>
  <c r="CT608" i="1"/>
  <c r="S608" i="1" s="1"/>
  <c r="CZ608" i="1" s="1"/>
  <c r="Y608" i="1" s="1"/>
  <c r="Q542" i="7"/>
  <c r="S548" i="8"/>
  <c r="Q548" i="8"/>
  <c r="S542" i="7"/>
  <c r="CT604" i="1"/>
  <c r="S604" i="1" s="1"/>
  <c r="S534" i="8"/>
  <c r="Q528" i="7"/>
  <c r="Q534" i="8"/>
  <c r="S528" i="7"/>
  <c r="L471" i="8"/>
  <c r="K465" i="7"/>
  <c r="CI503" i="1"/>
  <c r="AZ507" i="1"/>
  <c r="F518" i="1" s="1"/>
  <c r="R425" i="1"/>
  <c r="V401" i="8"/>
  <c r="K408" i="8" s="1"/>
  <c r="V395" i="7"/>
  <c r="J402" i="7" s="1"/>
  <c r="K375" i="8"/>
  <c r="J369" i="7"/>
  <c r="K323" i="7"/>
  <c r="L329" i="8"/>
  <c r="K269" i="7"/>
  <c r="L275" i="8"/>
  <c r="K179" i="8"/>
  <c r="J173" i="7"/>
  <c r="J39" i="7"/>
  <c r="K45" i="8"/>
  <c r="R656" i="1"/>
  <c r="GK656" i="1" s="1"/>
  <c r="GM656" i="1" s="1"/>
  <c r="GP656" i="1" s="1"/>
  <c r="V595" i="8"/>
  <c r="V589" i="7"/>
  <c r="U588" i="8"/>
  <c r="U582" i="7"/>
  <c r="AD608" i="1"/>
  <c r="AB608" i="1" s="1"/>
  <c r="U548" i="8"/>
  <c r="U542" i="7"/>
  <c r="U534" i="8"/>
  <c r="U528" i="7"/>
  <c r="AD592" i="1"/>
  <c r="AB592" i="1" s="1"/>
  <c r="CR592" i="1"/>
  <c r="Q592" i="1" s="1"/>
  <c r="CP592" i="1" s="1"/>
  <c r="O592" i="1" s="1"/>
  <c r="GM592" i="1" s="1"/>
  <c r="GP592" i="1" s="1"/>
  <c r="CS592" i="1"/>
  <c r="R592" i="1" s="1"/>
  <c r="GK592" i="1" s="1"/>
  <c r="CY351" i="1"/>
  <c r="X351" i="1" s="1"/>
  <c r="K382" i="8"/>
  <c r="J376" i="7"/>
  <c r="R225" i="1"/>
  <c r="GK225" i="1" s="1"/>
  <c r="V284" i="8"/>
  <c r="V278" i="7"/>
  <c r="R45" i="1"/>
  <c r="GK45" i="1" s="1"/>
  <c r="V75" i="8"/>
  <c r="V69" i="7"/>
  <c r="J584" i="7"/>
  <c r="K590" i="8"/>
  <c r="K554" i="7"/>
  <c r="L560" i="8"/>
  <c r="K536" i="8"/>
  <c r="J530" i="7"/>
  <c r="CZ550" i="1"/>
  <c r="Y550" i="1" s="1"/>
  <c r="J468" i="7"/>
  <c r="K474" i="8"/>
  <c r="J143" i="7"/>
  <c r="K149" i="8"/>
  <c r="AD548" i="1"/>
  <c r="AB548" i="1" s="1"/>
  <c r="U463" i="8"/>
  <c r="U457" i="7"/>
  <c r="CR548" i="1"/>
  <c r="Q548" i="1" s="1"/>
  <c r="CS548" i="1"/>
  <c r="CP388" i="1"/>
  <c r="O388" i="1" s="1"/>
  <c r="GM388" i="1" s="1"/>
  <c r="GP388" i="1" s="1"/>
  <c r="K363" i="8"/>
  <c r="J357" i="7"/>
  <c r="U318" i="7"/>
  <c r="U324" i="8"/>
  <c r="CR267" i="1"/>
  <c r="Q267" i="1" s="1"/>
  <c r="K161" i="7"/>
  <c r="L167" i="8"/>
  <c r="J72" i="7"/>
  <c r="K78" i="8"/>
  <c r="BZ665" i="1"/>
  <c r="CT609" i="1"/>
  <c r="S609" i="1" s="1"/>
  <c r="Q555" i="8"/>
  <c r="S555" i="8"/>
  <c r="S549" i="7"/>
  <c r="Q549" i="7"/>
  <c r="AB597" i="1"/>
  <c r="V438" i="1"/>
  <c r="AI441" i="1"/>
  <c r="G385" i="1"/>
  <c r="A391" i="7"/>
  <c r="A397" i="8"/>
  <c r="AB388" i="1"/>
  <c r="J266" i="7"/>
  <c r="K272" i="8"/>
  <c r="AD173" i="1"/>
  <c r="AB173" i="1" s="1"/>
  <c r="U194" i="8"/>
  <c r="U188" i="7"/>
  <c r="CZ659" i="1"/>
  <c r="Y659" i="1" s="1"/>
  <c r="K619" i="8"/>
  <c r="J613" i="7"/>
  <c r="BB646" i="1"/>
  <c r="BD182" i="1"/>
  <c r="BD301" i="1" s="1"/>
  <c r="F326" i="1" s="1"/>
  <c r="CS175" i="1"/>
  <c r="R175" i="1" s="1"/>
  <c r="GK175" i="1" s="1"/>
  <c r="CR175" i="1"/>
  <c r="Q175" i="1" s="1"/>
  <c r="CP175" i="1" s="1"/>
  <c r="O175" i="1" s="1"/>
  <c r="K91" i="7"/>
  <c r="L97" i="8"/>
  <c r="V618" i="8"/>
  <c r="V612" i="7"/>
  <c r="R659" i="1"/>
  <c r="GK659" i="1" s="1"/>
  <c r="J515" i="7"/>
  <c r="K521" i="8"/>
  <c r="CB614" i="1"/>
  <c r="CB587" i="1" s="1"/>
  <c r="Q216" i="8"/>
  <c r="S210" i="7"/>
  <c r="Q210" i="7"/>
  <c r="S216" i="8"/>
  <c r="CT176" i="1"/>
  <c r="S176" i="1" s="1"/>
  <c r="L546" i="8"/>
  <c r="K540" i="7"/>
  <c r="J419" i="7"/>
  <c r="K425" i="8"/>
  <c r="AB342" i="1"/>
  <c r="K336" i="7"/>
  <c r="L342" i="8"/>
  <c r="L232" i="8"/>
  <c r="K226" i="7"/>
  <c r="K575" i="8"/>
  <c r="J569" i="7"/>
  <c r="CB555" i="1"/>
  <c r="CB543" i="1" s="1"/>
  <c r="F281" i="1"/>
  <c r="R39" i="1"/>
  <c r="GK39" i="1" s="1"/>
  <c r="CT606" i="1"/>
  <c r="S606" i="1" s="1"/>
  <c r="S535" i="7"/>
  <c r="Q535" i="7"/>
  <c r="S541" i="8"/>
  <c r="Q541" i="8"/>
  <c r="AQ507" i="1"/>
  <c r="AQ503" i="1" s="1"/>
  <c r="CL422" i="1"/>
  <c r="BC441" i="1"/>
  <c r="AD268" i="1"/>
  <c r="U325" i="7"/>
  <c r="U331" i="8"/>
  <c r="J627" i="7"/>
  <c r="K633" i="8"/>
  <c r="U541" i="8"/>
  <c r="U535" i="7"/>
  <c r="K506" i="8"/>
  <c r="J500" i="7"/>
  <c r="U361" i="8"/>
  <c r="U355" i="7"/>
  <c r="AB268" i="1"/>
  <c r="R169" i="8"/>
  <c r="K172" i="8" s="1"/>
  <c r="R163" i="7"/>
  <c r="J166" i="7" s="1"/>
  <c r="U152" i="7"/>
  <c r="U158" i="8"/>
  <c r="K616" i="7"/>
  <c r="L622" i="8"/>
  <c r="CP602" i="1"/>
  <c r="O602" i="1" s="1"/>
  <c r="CD503" i="1"/>
  <c r="AD345" i="1"/>
  <c r="AB345" i="1" s="1"/>
  <c r="CS170" i="1"/>
  <c r="R170" i="1" s="1"/>
  <c r="GK170" i="1" s="1"/>
  <c r="BD123" i="1"/>
  <c r="CT88" i="1"/>
  <c r="S88" i="1" s="1"/>
  <c r="S110" i="8"/>
  <c r="S104" i="7"/>
  <c r="Q110" i="8"/>
  <c r="Q104" i="7"/>
  <c r="G30" i="1"/>
  <c r="A84" i="8"/>
  <c r="A78" i="7"/>
  <c r="CT658" i="1"/>
  <c r="S658" i="1" s="1"/>
  <c r="Q607" i="8"/>
  <c r="Q601" i="7"/>
  <c r="S607" i="8"/>
  <c r="S601" i="7"/>
  <c r="AB610" i="1"/>
  <c r="BC695" i="1"/>
  <c r="BC539" i="1" s="1"/>
  <c r="BC543" i="1"/>
  <c r="CC503" i="1"/>
  <c r="CS340" i="1"/>
  <c r="R340" i="1" s="1"/>
  <c r="GK340" i="1" s="1"/>
  <c r="G26" i="1"/>
  <c r="A141" i="8"/>
  <c r="A135" i="7"/>
  <c r="R88" i="1"/>
  <c r="GK88" i="1" s="1"/>
  <c r="V123" i="7"/>
  <c r="V129" i="8"/>
  <c r="S82" i="7"/>
  <c r="Q82" i="7"/>
  <c r="Q88" i="8"/>
  <c r="S88" i="8"/>
  <c r="V37" i="7"/>
  <c r="V43" i="8"/>
  <c r="S618" i="8"/>
  <c r="Q618" i="8"/>
  <c r="S612" i="7"/>
  <c r="Q612" i="7"/>
  <c r="CB503" i="1"/>
  <c r="AD437" i="1"/>
  <c r="CR437" i="1"/>
  <c r="Q437" i="1" s="1"/>
  <c r="CP437" i="1" s="1"/>
  <c r="O437" i="1" s="1"/>
  <c r="CS437" i="1"/>
  <c r="R437" i="1" s="1"/>
  <c r="GK437" i="1" s="1"/>
  <c r="CG271" i="1"/>
  <c r="AX271" i="1" s="1"/>
  <c r="F284" i="8"/>
  <c r="E278" i="7"/>
  <c r="D285" i="8"/>
  <c r="C279" i="7"/>
  <c r="CZ161" i="1"/>
  <c r="Y161" i="1" s="1"/>
  <c r="Q99" i="8"/>
  <c r="S93" i="7"/>
  <c r="Q93" i="7"/>
  <c r="S99" i="8"/>
  <c r="AD82" i="1"/>
  <c r="AB82" i="1" s="1"/>
  <c r="CS661" i="1"/>
  <c r="U624" i="8"/>
  <c r="U618" i="7"/>
  <c r="U618" i="8"/>
  <c r="U612" i="7"/>
  <c r="CS653" i="1"/>
  <c r="R653" i="1" s="1"/>
  <c r="GK653" i="1" s="1"/>
  <c r="AB611" i="1"/>
  <c r="CS607" i="1"/>
  <c r="R607" i="1" s="1"/>
  <c r="GK607" i="1" s="1"/>
  <c r="CR607" i="1"/>
  <c r="Q607" i="1" s="1"/>
  <c r="F530" i="1"/>
  <c r="V503" i="1"/>
  <c r="D293" i="8"/>
  <c r="C287" i="7"/>
  <c r="F292" i="8"/>
  <c r="E286" i="7"/>
  <c r="CT179" i="1"/>
  <c r="S179" i="1" s="1"/>
  <c r="Q241" i="8"/>
  <c r="S235" i="7"/>
  <c r="Q235" i="7"/>
  <c r="S241" i="8"/>
  <c r="E219" i="7"/>
  <c r="F225" i="8"/>
  <c r="CS162" i="1"/>
  <c r="R162" i="1" s="1"/>
  <c r="GK162" i="1" s="1"/>
  <c r="CR42" i="1"/>
  <c r="Q42" i="1" s="1"/>
  <c r="CP42" i="1" s="1"/>
  <c r="O42" i="1" s="1"/>
  <c r="GM42" i="1" s="1"/>
  <c r="GP42" i="1" s="1"/>
  <c r="CS42" i="1"/>
  <c r="R42" i="1" s="1"/>
  <c r="GK42" i="1" s="1"/>
  <c r="BD30" i="1"/>
  <c r="CP660" i="1"/>
  <c r="O660" i="1" s="1"/>
  <c r="CP611" i="1"/>
  <c r="O611" i="1" s="1"/>
  <c r="AI503" i="1"/>
  <c r="P438" i="1"/>
  <c r="CP438" i="1" s="1"/>
  <c r="O438" i="1" s="1"/>
  <c r="GM438" i="1" s="1"/>
  <c r="GP438" i="1" s="1"/>
  <c r="CS179" i="1"/>
  <c r="U241" i="8"/>
  <c r="U235" i="7"/>
  <c r="CR179" i="1"/>
  <c r="Q179" i="1" s="1"/>
  <c r="U115" i="7"/>
  <c r="U121" i="8"/>
  <c r="AD42" i="1"/>
  <c r="AB42" i="1" s="1"/>
  <c r="S631" i="8"/>
  <c r="Q631" i="8"/>
  <c r="Q625" i="7"/>
  <c r="S625" i="7"/>
  <c r="C602" i="7"/>
  <c r="D608" i="8"/>
  <c r="F607" i="8"/>
  <c r="E601" i="7"/>
  <c r="GX658" i="1"/>
  <c r="S581" i="8"/>
  <c r="Q581" i="8"/>
  <c r="S575" i="7"/>
  <c r="Q575" i="7"/>
  <c r="Q574" i="8"/>
  <c r="S568" i="7"/>
  <c r="Q568" i="7"/>
  <c r="S574" i="8"/>
  <c r="CS597" i="1"/>
  <c r="R597" i="1" s="1"/>
  <c r="GK597" i="1" s="1"/>
  <c r="AD662" i="1"/>
  <c r="AB662" i="1" s="1"/>
  <c r="U631" i="8"/>
  <c r="U625" i="7"/>
  <c r="CT654" i="1"/>
  <c r="S654" i="1" s="1"/>
  <c r="U581" i="8"/>
  <c r="U575" i="7"/>
  <c r="AD650" i="1"/>
  <c r="U574" i="8"/>
  <c r="U568" i="7"/>
  <c r="BX587" i="1"/>
  <c r="AO614" i="1"/>
  <c r="F618" i="1" s="1"/>
  <c r="CR608" i="1"/>
  <c r="Q608" i="1" s="1"/>
  <c r="CR597" i="1"/>
  <c r="Q597" i="1" s="1"/>
  <c r="AF503" i="1"/>
  <c r="K433" i="8"/>
  <c r="J427" i="7"/>
  <c r="CZ424" i="1"/>
  <c r="Y424" i="1" s="1"/>
  <c r="AG385" i="1"/>
  <c r="A339" i="7"/>
  <c r="A345" i="8"/>
  <c r="S317" i="8"/>
  <c r="Q317" i="8"/>
  <c r="S311" i="7"/>
  <c r="Q311" i="7"/>
  <c r="CT265" i="1"/>
  <c r="S265" i="1" s="1"/>
  <c r="CP265" i="1" s="1"/>
  <c r="O265" i="1" s="1"/>
  <c r="K271" i="8"/>
  <c r="J265" i="7"/>
  <c r="J259" i="7"/>
  <c r="K265" i="8"/>
  <c r="CT180" i="1"/>
  <c r="AB179" i="1"/>
  <c r="CQ179" i="1"/>
  <c r="P179" i="1" s="1"/>
  <c r="CT173" i="1"/>
  <c r="S173" i="1" s="1"/>
  <c r="CR161" i="1"/>
  <c r="Q161" i="1" s="1"/>
  <c r="CP161" i="1" s="1"/>
  <c r="O161" i="1" s="1"/>
  <c r="GM161" i="1" s="1"/>
  <c r="GP161" i="1" s="1"/>
  <c r="D111" i="8"/>
  <c r="C105" i="7"/>
  <c r="E104" i="7"/>
  <c r="F110" i="8"/>
  <c r="W84" i="1"/>
  <c r="D89" i="8"/>
  <c r="C83" i="7"/>
  <c r="F88" i="8"/>
  <c r="E82" i="7"/>
  <c r="CP607" i="1"/>
  <c r="O607" i="1" s="1"/>
  <c r="Q507" i="1"/>
  <c r="AD503" i="1"/>
  <c r="K403" i="7"/>
  <c r="L409" i="8"/>
  <c r="T381" i="8"/>
  <c r="K387" i="8" s="1"/>
  <c r="T375" i="7"/>
  <c r="J381" i="7" s="1"/>
  <c r="J191" i="7"/>
  <c r="K197" i="8"/>
  <c r="G646" i="1"/>
  <c r="A640" i="8"/>
  <c r="A634" i="7"/>
  <c r="L599" i="8"/>
  <c r="K593" i="7"/>
  <c r="K518" i="7"/>
  <c r="L524" i="8"/>
  <c r="AJ555" i="1"/>
  <c r="W555" i="1" s="1"/>
  <c r="AG353" i="1"/>
  <c r="L322" i="8"/>
  <c r="K316" i="7"/>
  <c r="L297" i="8"/>
  <c r="K291" i="7"/>
  <c r="L214" i="8"/>
  <c r="K208" i="7"/>
  <c r="CT171" i="1"/>
  <c r="S171" i="1" s="1"/>
  <c r="CZ171" i="1" s="1"/>
  <c r="Y171" i="1" s="1"/>
  <c r="S170" i="7"/>
  <c r="Q170" i="7"/>
  <c r="S176" i="8"/>
  <c r="Q176" i="8"/>
  <c r="AD90" i="1"/>
  <c r="CR37" i="1"/>
  <c r="Q37" i="1" s="1"/>
  <c r="CP37" i="1" s="1"/>
  <c r="O37" i="1" s="1"/>
  <c r="GM37" i="1" s="1"/>
  <c r="GP37" i="1" s="1"/>
  <c r="AD37" i="1"/>
  <c r="AB37" i="1" s="1"/>
  <c r="K557" i="8"/>
  <c r="J551" i="7"/>
  <c r="CJ503" i="1"/>
  <c r="BA507" i="1"/>
  <c r="BA503" i="1" s="1"/>
  <c r="K433" i="7"/>
  <c r="L439" i="8"/>
  <c r="L429" i="8"/>
  <c r="K423" i="7"/>
  <c r="CS348" i="1"/>
  <c r="U371" i="8"/>
  <c r="U365" i="7"/>
  <c r="AB90" i="1"/>
  <c r="BZ79" i="1"/>
  <c r="CZ656" i="1"/>
  <c r="Y656" i="1" s="1"/>
  <c r="K596" i="8"/>
  <c r="J590" i="7"/>
  <c r="BB390" i="1"/>
  <c r="CK385" i="1"/>
  <c r="L389" i="8"/>
  <c r="K383" i="7"/>
  <c r="AB339" i="1"/>
  <c r="V205" i="8"/>
  <c r="K213" i="8" s="1"/>
  <c r="V199" i="7"/>
  <c r="J207" i="7" s="1"/>
  <c r="J523" i="7"/>
  <c r="K529" i="8"/>
  <c r="CF507" i="1"/>
  <c r="BA390" i="1"/>
  <c r="CJ385" i="1"/>
  <c r="CS388" i="1"/>
  <c r="R388" i="1" s="1"/>
  <c r="GK388" i="1" s="1"/>
  <c r="CR388" i="1"/>
  <c r="Q388" i="1" s="1"/>
  <c r="R268" i="1"/>
  <c r="GK268" i="1" s="1"/>
  <c r="V325" i="7"/>
  <c r="V331" i="8"/>
  <c r="BY230" i="1"/>
  <c r="AP230" i="1" s="1"/>
  <c r="R657" i="1"/>
  <c r="GK657" i="1" s="1"/>
  <c r="V601" i="8"/>
  <c r="V595" i="7"/>
  <c r="K550" i="8"/>
  <c r="J544" i="7"/>
  <c r="V480" i="8"/>
  <c r="K488" i="8" s="1"/>
  <c r="V474" i="7"/>
  <c r="J482" i="7" s="1"/>
  <c r="J399" i="7"/>
  <c r="K405" i="8"/>
  <c r="AD388" i="1"/>
  <c r="V355" i="7"/>
  <c r="J362" i="7" s="1"/>
  <c r="V361" i="8"/>
  <c r="K368" i="8" s="1"/>
  <c r="R345" i="1"/>
  <c r="CT267" i="1"/>
  <c r="S267" i="1" s="1"/>
  <c r="Q318" i="7"/>
  <c r="S318" i="7"/>
  <c r="Q324" i="8"/>
  <c r="S324" i="8"/>
  <c r="J281" i="7"/>
  <c r="K287" i="8"/>
  <c r="I180" i="1"/>
  <c r="W180" i="1" s="1"/>
  <c r="F241" i="8"/>
  <c r="D242" i="8"/>
  <c r="C236" i="7"/>
  <c r="E235" i="7"/>
  <c r="K186" i="7"/>
  <c r="L192" i="8"/>
  <c r="G333" i="1"/>
  <c r="A439" i="7"/>
  <c r="A445" i="8"/>
  <c r="W438" i="1"/>
  <c r="CJ271" i="1"/>
  <c r="CJ262" i="1" s="1"/>
  <c r="CS605" i="1"/>
  <c r="R605" i="1" s="1"/>
  <c r="GK605" i="1" s="1"/>
  <c r="CR605" i="1"/>
  <c r="Q605" i="1" s="1"/>
  <c r="U519" i="8"/>
  <c r="U513" i="7"/>
  <c r="K467" i="8"/>
  <c r="J461" i="7"/>
  <c r="CT429" i="1"/>
  <c r="S429" i="1" s="1"/>
  <c r="CZ429" i="1" s="1"/>
  <c r="Y429" i="1" s="1"/>
  <c r="Q415" i="7"/>
  <c r="S415" i="7"/>
  <c r="S421" i="8"/>
  <c r="Q421" i="8"/>
  <c r="CP267" i="1"/>
  <c r="O267" i="1" s="1"/>
  <c r="K326" i="8"/>
  <c r="J320" i="7"/>
  <c r="S184" i="8"/>
  <c r="Q184" i="8"/>
  <c r="S178" i="7"/>
  <c r="Q178" i="7"/>
  <c r="CP165" i="1"/>
  <c r="O165" i="1" s="1"/>
  <c r="J144" i="7"/>
  <c r="K150" i="8"/>
  <c r="K599" i="7"/>
  <c r="L605" i="8"/>
  <c r="U555" i="8"/>
  <c r="U549" i="7"/>
  <c r="U505" i="7"/>
  <c r="U511" i="8"/>
  <c r="AD172" i="1"/>
  <c r="AB172" i="1" s="1"/>
  <c r="U184" i="8"/>
  <c r="U178" i="7"/>
  <c r="K152" i="8"/>
  <c r="J146" i="7"/>
  <c r="CC47" i="1"/>
  <c r="CC30" i="1" s="1"/>
  <c r="V601" i="7"/>
  <c r="J609" i="7" s="1"/>
  <c r="V607" i="8"/>
  <c r="K615" i="8" s="1"/>
  <c r="R658" i="1"/>
  <c r="AD609" i="1"/>
  <c r="AB605" i="1"/>
  <c r="CQ605" i="1"/>
  <c r="P605" i="1" s="1"/>
  <c r="CT599" i="1"/>
  <c r="S599" i="1" s="1"/>
  <c r="S526" i="8"/>
  <c r="Q526" i="8"/>
  <c r="Q520" i="7"/>
  <c r="S520" i="7"/>
  <c r="AD429" i="1"/>
  <c r="AB429" i="1" s="1"/>
  <c r="GX266" i="1"/>
  <c r="CP218" i="1"/>
  <c r="O218" i="1" s="1"/>
  <c r="A251" i="8"/>
  <c r="A245" i="7"/>
  <c r="AD175" i="1"/>
  <c r="K610" i="8"/>
  <c r="J604" i="7"/>
  <c r="AB609" i="1"/>
  <c r="K101" i="8"/>
  <c r="J95" i="7"/>
  <c r="BZ47" i="1"/>
  <c r="CG47" i="1" s="1"/>
  <c r="K626" i="8"/>
  <c r="J620" i="7"/>
  <c r="CR657" i="1"/>
  <c r="Q657" i="1" s="1"/>
  <c r="U601" i="8"/>
  <c r="U595" i="7"/>
  <c r="U467" i="7"/>
  <c r="U473" i="8"/>
  <c r="CR550" i="1"/>
  <c r="Q550" i="1" s="1"/>
  <c r="CS550" i="1"/>
  <c r="CS549" i="1"/>
  <c r="R549" i="1" s="1"/>
  <c r="GK549" i="1" s="1"/>
  <c r="CR549" i="1"/>
  <c r="Q549" i="1" s="1"/>
  <c r="S325" i="7"/>
  <c r="Q325" i="7"/>
  <c r="S331" i="8"/>
  <c r="Q331" i="8"/>
  <c r="CT268" i="1"/>
  <c r="S268" i="1" s="1"/>
  <c r="CY268" i="1" s="1"/>
  <c r="X268" i="1" s="1"/>
  <c r="K312" i="8"/>
  <c r="J306" i="7"/>
  <c r="CT45" i="1"/>
  <c r="S45" i="1" s="1"/>
  <c r="Q75" i="8"/>
  <c r="S69" i="7"/>
  <c r="S75" i="8"/>
  <c r="Q69" i="7"/>
  <c r="CP35" i="1"/>
  <c r="O35" i="1" s="1"/>
  <c r="R650" i="1"/>
  <c r="V568" i="7"/>
  <c r="V574" i="8"/>
  <c r="AD594" i="1"/>
  <c r="AB594" i="1" s="1"/>
  <c r="CS594" i="1"/>
  <c r="R594" i="1" s="1"/>
  <c r="GK594" i="1" s="1"/>
  <c r="CR594" i="1"/>
  <c r="Q594" i="1" s="1"/>
  <c r="CP594" i="1" s="1"/>
  <c r="O594" i="1" s="1"/>
  <c r="AD550" i="1"/>
  <c r="AB550" i="1" s="1"/>
  <c r="BD390" i="1"/>
  <c r="S355" i="7"/>
  <c r="S361" i="8"/>
  <c r="Q361" i="8"/>
  <c r="Q355" i="7"/>
  <c r="CC230" i="1"/>
  <c r="CC214" i="1" s="1"/>
  <c r="D206" i="8"/>
  <c r="E199" i="7"/>
  <c r="F205" i="8"/>
  <c r="C200" i="7"/>
  <c r="GX174" i="1"/>
  <c r="T163" i="7"/>
  <c r="J167" i="7" s="1"/>
  <c r="T169" i="8"/>
  <c r="K173" i="8" s="1"/>
  <c r="U75" i="8"/>
  <c r="U69" i="7"/>
  <c r="K52" i="8"/>
  <c r="J46" i="7"/>
  <c r="CQ551" i="1"/>
  <c r="P551" i="1" s="1"/>
  <c r="AP507" i="1"/>
  <c r="S147" i="8"/>
  <c r="Q147" i="8"/>
  <c r="S141" i="7"/>
  <c r="Q141" i="7"/>
  <c r="K69" i="8"/>
  <c r="J63" i="7"/>
  <c r="CP33" i="1"/>
  <c r="O33" i="1" s="1"/>
  <c r="J628" i="7"/>
  <c r="K634" i="8"/>
  <c r="K576" i="8"/>
  <c r="J570" i="7"/>
  <c r="AD606" i="1"/>
  <c r="F580" i="1"/>
  <c r="BD695" i="1"/>
  <c r="BD539" i="1" s="1"/>
  <c r="BD543" i="1"/>
  <c r="U491" i="8"/>
  <c r="U485" i="7"/>
  <c r="L290" i="8"/>
  <c r="K284" i="7"/>
  <c r="K44" i="8"/>
  <c r="J38" i="7"/>
  <c r="J537" i="7"/>
  <c r="K543" i="8"/>
  <c r="CT269" i="1"/>
  <c r="S269" i="1" s="1"/>
  <c r="S332" i="7"/>
  <c r="Q332" i="7"/>
  <c r="S338" i="8"/>
  <c r="Q338" i="8"/>
  <c r="CR170" i="1"/>
  <c r="Q170" i="1" s="1"/>
  <c r="K121" i="7"/>
  <c r="L127" i="8"/>
  <c r="CS86" i="1"/>
  <c r="U104" i="7"/>
  <c r="U110" i="8"/>
  <c r="C59" i="7"/>
  <c r="F64" i="8"/>
  <c r="D65" i="8"/>
  <c r="E58" i="7"/>
  <c r="CT661" i="1"/>
  <c r="S661" i="1" s="1"/>
  <c r="Q618" i="7"/>
  <c r="Q624" i="8"/>
  <c r="S624" i="8"/>
  <c r="S618" i="7"/>
  <c r="GX552" i="1"/>
  <c r="R551" i="1"/>
  <c r="CS339" i="1"/>
  <c r="R339" i="1" s="1"/>
  <c r="GK339" i="1" s="1"/>
  <c r="CQ90" i="1"/>
  <c r="P90" i="1" s="1"/>
  <c r="CP90" i="1" s="1"/>
  <c r="O90" i="1" s="1"/>
  <c r="AD86" i="1"/>
  <c r="AB86" i="1" s="1"/>
  <c r="CB47" i="1"/>
  <c r="L637" i="8"/>
  <c r="K631" i="7"/>
  <c r="L586" i="8"/>
  <c r="K580" i="7"/>
  <c r="CR651" i="1"/>
  <c r="Q651" i="1" s="1"/>
  <c r="CP651" i="1" s="1"/>
  <c r="O651" i="1" s="1"/>
  <c r="GM651" i="1" s="1"/>
  <c r="GP651" i="1" s="1"/>
  <c r="G543" i="1"/>
  <c r="A500" i="8"/>
  <c r="A494" i="7"/>
  <c r="CT348" i="1"/>
  <c r="S348" i="1" s="1"/>
  <c r="CR339" i="1"/>
  <c r="Q339" i="1" s="1"/>
  <c r="GX226" i="1"/>
  <c r="CT178" i="1"/>
  <c r="Q234" i="8"/>
  <c r="S234" i="8"/>
  <c r="Q228" i="7"/>
  <c r="S228" i="7"/>
  <c r="Q115" i="7"/>
  <c r="S115" i="7"/>
  <c r="S121" i="8"/>
  <c r="Q121" i="8"/>
  <c r="CS85" i="1"/>
  <c r="U93" i="7"/>
  <c r="U99" i="8"/>
  <c r="AD659" i="1"/>
  <c r="AB659" i="1" s="1"/>
  <c r="CR653" i="1"/>
  <c r="Q653" i="1" s="1"/>
  <c r="CT612" i="1"/>
  <c r="S612" i="1" s="1"/>
  <c r="CZ612" i="1" s="1"/>
  <c r="Y612" i="1" s="1"/>
  <c r="S562" i="8"/>
  <c r="S556" i="7"/>
  <c r="Q562" i="8"/>
  <c r="Q556" i="7"/>
  <c r="F526" i="1"/>
  <c r="J426" i="7"/>
  <c r="K432" i="8"/>
  <c r="K415" i="8"/>
  <c r="J409" i="7"/>
  <c r="CQ339" i="1"/>
  <c r="P339" i="1" s="1"/>
  <c r="CP339" i="1" s="1"/>
  <c r="O339" i="1" s="1"/>
  <c r="GM339" i="1" s="1"/>
  <c r="GP339" i="1" s="1"/>
  <c r="BC271" i="1"/>
  <c r="BC262" i="1" s="1"/>
  <c r="U234" i="8"/>
  <c r="U228" i="7"/>
  <c r="K170" i="8"/>
  <c r="J164" i="7"/>
  <c r="AD663" i="1"/>
  <c r="AD652" i="1"/>
  <c r="BD614" i="1"/>
  <c r="CQ597" i="1"/>
  <c r="P597" i="1" s="1"/>
  <c r="CP597" i="1" s="1"/>
  <c r="O597" i="1" s="1"/>
  <c r="GM597" i="1" s="1"/>
  <c r="GP597" i="1" s="1"/>
  <c r="CL587" i="1"/>
  <c r="CP433" i="1"/>
  <c r="O433" i="1" s="1"/>
  <c r="K435" i="8"/>
  <c r="J429" i="7"/>
  <c r="W387" i="1"/>
  <c r="BY353" i="1"/>
  <c r="CJ353" i="1"/>
  <c r="CJ337" i="1" s="1"/>
  <c r="AD265" i="1"/>
  <c r="AB265" i="1" s="1"/>
  <c r="U317" i="8"/>
  <c r="U311" i="7"/>
  <c r="CR265" i="1"/>
  <c r="Q265" i="1" s="1"/>
  <c r="CS265" i="1"/>
  <c r="R223" i="1"/>
  <c r="GK223" i="1" s="1"/>
  <c r="V270" i="8"/>
  <c r="V264" i="7"/>
  <c r="R222" i="1"/>
  <c r="GK222" i="1" s="1"/>
  <c r="V264" i="8"/>
  <c r="V258" i="7"/>
  <c r="CT221" i="1"/>
  <c r="S221" i="1" s="1"/>
  <c r="S257" i="8"/>
  <c r="Q257" i="8"/>
  <c r="S251" i="7"/>
  <c r="Q251" i="7"/>
  <c r="AB217" i="1"/>
  <c r="CS180" i="1"/>
  <c r="U179" i="1"/>
  <c r="P178" i="1"/>
  <c r="C229" i="7"/>
  <c r="F234" i="8"/>
  <c r="D235" i="8"/>
  <c r="E228" i="7"/>
  <c r="CS173" i="1"/>
  <c r="CT172" i="1"/>
  <c r="S172" i="1" s="1"/>
  <c r="S589" i="7"/>
  <c r="S595" i="8"/>
  <c r="Q595" i="8"/>
  <c r="Q589" i="7"/>
  <c r="CJ614" i="1"/>
  <c r="BA614" i="1" s="1"/>
  <c r="CT224" i="1"/>
  <c r="S224" i="1" s="1"/>
  <c r="S277" i="8"/>
  <c r="Q277" i="8"/>
  <c r="Q271" i="7"/>
  <c r="S271" i="7"/>
  <c r="V87" i="1"/>
  <c r="D122" i="8"/>
  <c r="E115" i="7"/>
  <c r="F121" i="8"/>
  <c r="C116" i="7"/>
  <c r="AB600" i="1"/>
  <c r="W551" i="1"/>
  <c r="AD433" i="1"/>
  <c r="U431" i="8"/>
  <c r="U425" i="7"/>
  <c r="U277" i="8"/>
  <c r="U271" i="7"/>
  <c r="W221" i="1"/>
  <c r="F257" i="8"/>
  <c r="E251" i="7"/>
  <c r="GX85" i="1"/>
  <c r="K49" i="7"/>
  <c r="L55" i="8"/>
  <c r="AD35" i="1"/>
  <c r="AB35" i="1" s="1"/>
  <c r="AD425" i="1"/>
  <c r="U401" i="8"/>
  <c r="U395" i="7"/>
  <c r="L315" i="8"/>
  <c r="K309" i="7"/>
  <c r="U292" i="8"/>
  <c r="U286" i="7"/>
  <c r="Q44" i="7"/>
  <c r="S50" i="8"/>
  <c r="Q50" i="8"/>
  <c r="S44" i="7"/>
  <c r="T551" i="1"/>
  <c r="AG555" i="1" s="1"/>
  <c r="CT547" i="1"/>
  <c r="S547" i="1" s="1"/>
  <c r="S456" i="8"/>
  <c r="Q450" i="7"/>
  <c r="Q456" i="8"/>
  <c r="S450" i="7"/>
  <c r="A436" i="7"/>
  <c r="A442" i="8"/>
  <c r="W388" i="1"/>
  <c r="U381" i="8"/>
  <c r="U375" i="7"/>
  <c r="G155" i="1"/>
  <c r="A342" i="7"/>
  <c r="A348" i="8"/>
  <c r="CT264" i="1"/>
  <c r="S264" i="1" s="1"/>
  <c r="Q310" i="8"/>
  <c r="S304" i="7"/>
  <c r="Q304" i="7"/>
  <c r="S310" i="8"/>
  <c r="BB230" i="1"/>
  <c r="AD226" i="1"/>
  <c r="U284" i="8"/>
  <c r="U278" i="7"/>
  <c r="F277" i="8"/>
  <c r="E271" i="7"/>
  <c r="P222" i="1"/>
  <c r="CP222" i="1" s="1"/>
  <c r="O222" i="1" s="1"/>
  <c r="GM222" i="1" s="1"/>
  <c r="GP222" i="1" s="1"/>
  <c r="W179" i="1"/>
  <c r="F147" i="8"/>
  <c r="D148" i="8"/>
  <c r="C142" i="7"/>
  <c r="E141" i="7"/>
  <c r="V41" i="1"/>
  <c r="AI47" i="1" s="1"/>
  <c r="U50" i="8"/>
  <c r="U44" i="7"/>
  <c r="CT591" i="1"/>
  <c r="S591" i="1" s="1"/>
  <c r="Q498" i="7"/>
  <c r="Q504" i="8"/>
  <c r="S498" i="7"/>
  <c r="S504" i="8"/>
  <c r="V553" i="1"/>
  <c r="Q438" i="1"/>
  <c r="AJ271" i="1"/>
  <c r="S264" i="7"/>
  <c r="S270" i="8"/>
  <c r="Q270" i="8"/>
  <c r="Q264" i="7"/>
  <c r="AD165" i="1"/>
  <c r="AB165" i="1" s="1"/>
  <c r="U141" i="7"/>
  <c r="U147" i="8"/>
  <c r="AD88" i="1"/>
  <c r="AB88" i="1" s="1"/>
  <c r="U123" i="7"/>
  <c r="U129" i="8"/>
  <c r="AB658" i="1"/>
  <c r="S439" i="1"/>
  <c r="CY439" i="1" s="1"/>
  <c r="X439" i="1" s="1"/>
  <c r="S258" i="7"/>
  <c r="Q258" i="7"/>
  <c r="S264" i="8"/>
  <c r="Q264" i="8"/>
  <c r="S169" i="8"/>
  <c r="Q169" i="8"/>
  <c r="S163" i="7"/>
  <c r="Q163" i="7"/>
  <c r="D159" i="8"/>
  <c r="E152" i="7"/>
  <c r="C153" i="7"/>
  <c r="F158" i="8"/>
  <c r="U43" i="8"/>
  <c r="U37" i="7"/>
  <c r="CP600" i="1"/>
  <c r="O600" i="1" s="1"/>
  <c r="CT227" i="1"/>
  <c r="S299" i="8"/>
  <c r="Q299" i="8"/>
  <c r="Q293" i="7"/>
  <c r="S293" i="7"/>
  <c r="U264" i="8"/>
  <c r="U258" i="7"/>
  <c r="U169" i="8"/>
  <c r="U163" i="7"/>
  <c r="AD36" i="1"/>
  <c r="AB36" i="1" s="1"/>
  <c r="CB665" i="1"/>
  <c r="CB646" i="1" s="1"/>
  <c r="BZ353" i="1"/>
  <c r="BZ337" i="1" s="1"/>
  <c r="AG271" i="1"/>
  <c r="CT225" i="1"/>
  <c r="S225" i="1" s="1"/>
  <c r="Q284" i="8"/>
  <c r="S284" i="8"/>
  <c r="Q278" i="7"/>
  <c r="S278" i="7"/>
  <c r="BY182" i="1"/>
  <c r="AP182" i="1" s="1"/>
  <c r="D195" i="8"/>
  <c r="F194" i="8"/>
  <c r="E188" i="7"/>
  <c r="C189" i="7"/>
  <c r="F75" i="8"/>
  <c r="D76" i="8"/>
  <c r="C70" i="7"/>
  <c r="E69" i="7"/>
  <c r="W41" i="1"/>
  <c r="L62" i="8"/>
  <c r="K56" i="7"/>
  <c r="V34" i="1"/>
  <c r="GX663" i="1"/>
  <c r="CC665" i="1"/>
  <c r="CC646" i="1" s="1"/>
  <c r="K533" i="7"/>
  <c r="L539" i="8"/>
  <c r="S480" i="8"/>
  <c r="Q480" i="8"/>
  <c r="Q474" i="7"/>
  <c r="S474" i="7"/>
  <c r="CS547" i="1"/>
  <c r="U456" i="8"/>
  <c r="U450" i="7"/>
  <c r="G337" i="1"/>
  <c r="A392" i="8"/>
  <c r="A386" i="7"/>
  <c r="AD351" i="1"/>
  <c r="AB351" i="1" s="1"/>
  <c r="T266" i="1"/>
  <c r="U304" i="7"/>
  <c r="U310" i="8"/>
  <c r="AB226" i="1"/>
  <c r="F270" i="8"/>
  <c r="E264" i="7"/>
  <c r="V179" i="1"/>
  <c r="C124" i="7"/>
  <c r="D130" i="8"/>
  <c r="F129" i="8"/>
  <c r="E123" i="7"/>
  <c r="GX81" i="1"/>
  <c r="GX44" i="1"/>
  <c r="U41" i="1"/>
  <c r="CT40" i="1"/>
  <c r="S40" i="1" s="1"/>
  <c r="S51" i="7"/>
  <c r="Q51" i="7"/>
  <c r="Q57" i="8"/>
  <c r="S57" i="8"/>
  <c r="AD39" i="1"/>
  <c r="GX33" i="1"/>
  <c r="G22" i="1"/>
  <c r="A640" i="7"/>
  <c r="A646" i="8"/>
  <c r="AD658" i="1"/>
  <c r="U607" i="8"/>
  <c r="U601" i="7"/>
  <c r="S431" i="8"/>
  <c r="Q431" i="8"/>
  <c r="Q425" i="7"/>
  <c r="S425" i="7"/>
  <c r="CC353" i="1"/>
  <c r="AT353" i="1" s="1"/>
  <c r="A132" i="7"/>
  <c r="A138" i="8"/>
  <c r="F99" i="8"/>
  <c r="E93" i="7"/>
  <c r="C94" i="7"/>
  <c r="D100" i="8"/>
  <c r="R40" i="1"/>
  <c r="GK40" i="1" s="1"/>
  <c r="V57" i="8"/>
  <c r="V51" i="7"/>
  <c r="S43" i="8"/>
  <c r="Q43" i="8"/>
  <c r="S37" i="7"/>
  <c r="Q37" i="7"/>
  <c r="U589" i="7"/>
  <c r="U595" i="8"/>
  <c r="CS591" i="1"/>
  <c r="U504" i="8"/>
  <c r="U498" i="7"/>
  <c r="AB589" i="1"/>
  <c r="T553" i="1"/>
  <c r="Q395" i="7"/>
  <c r="S401" i="8"/>
  <c r="S395" i="7"/>
  <c r="Q401" i="8"/>
  <c r="AD223" i="1"/>
  <c r="AB223" i="1" s="1"/>
  <c r="U264" i="7"/>
  <c r="U270" i="8"/>
  <c r="D632" i="8"/>
  <c r="F631" i="8"/>
  <c r="C626" i="7"/>
  <c r="E625" i="7"/>
  <c r="AD656" i="1"/>
  <c r="G587" i="1"/>
  <c r="A570" i="8"/>
  <c r="A564" i="7"/>
  <c r="S292" i="8"/>
  <c r="Q292" i="8"/>
  <c r="S286" i="7"/>
  <c r="Q286" i="7"/>
  <c r="GX84" i="1"/>
  <c r="CJ93" i="1" s="1"/>
  <c r="AB656" i="1"/>
  <c r="S381" i="8"/>
  <c r="S375" i="7"/>
  <c r="Q375" i="7"/>
  <c r="Q381" i="8"/>
  <c r="U299" i="8"/>
  <c r="U293" i="7"/>
  <c r="L517" i="8"/>
  <c r="K511" i="7"/>
  <c r="CT553" i="1"/>
  <c r="S553" i="1" s="1"/>
  <c r="S491" i="8"/>
  <c r="Q485" i="7"/>
  <c r="S485" i="7"/>
  <c r="Q491" i="8"/>
  <c r="AD551" i="1"/>
  <c r="AB551" i="1" s="1"/>
  <c r="U480" i="8"/>
  <c r="U474" i="7"/>
  <c r="Q473" i="8"/>
  <c r="S467" i="7"/>
  <c r="S473" i="8"/>
  <c r="Q467" i="7"/>
  <c r="G503" i="1"/>
  <c r="A444" i="7"/>
  <c r="A450" i="8"/>
  <c r="R438" i="1"/>
  <c r="GK438" i="1" s="1"/>
  <c r="CT427" i="1"/>
  <c r="S427" i="1" s="1"/>
  <c r="S411" i="8"/>
  <c r="Q405" i="7"/>
  <c r="Q411" i="8"/>
  <c r="S405" i="7"/>
  <c r="K385" i="8"/>
  <c r="J379" i="7"/>
  <c r="G214" i="1"/>
  <c r="A306" i="8"/>
  <c r="A300" i="7"/>
  <c r="F299" i="8"/>
  <c r="E293" i="7"/>
  <c r="F264" i="8"/>
  <c r="E258" i="7"/>
  <c r="CC93" i="1"/>
  <c r="CC79" i="1" s="1"/>
  <c r="GX82" i="1"/>
  <c r="T41" i="1"/>
  <c r="AG47" i="1" s="1"/>
  <c r="CR40" i="1"/>
  <c r="Q40" i="1" s="1"/>
  <c r="AD47" i="1" s="1"/>
  <c r="U57" i="8"/>
  <c r="U51" i="7"/>
  <c r="CY662" i="1"/>
  <c r="X662" i="1" s="1"/>
  <c r="CZ662" i="1"/>
  <c r="Y662" i="1" s="1"/>
  <c r="CP608" i="1"/>
  <c r="O608" i="1" s="1"/>
  <c r="CY599" i="1"/>
  <c r="X599" i="1" s="1"/>
  <c r="CZ599" i="1"/>
  <c r="Y599" i="1" s="1"/>
  <c r="CY604" i="1"/>
  <c r="X604" i="1" s="1"/>
  <c r="CZ604" i="1"/>
  <c r="Y604" i="1" s="1"/>
  <c r="CY594" i="1"/>
  <c r="X594" i="1" s="1"/>
  <c r="CZ594" i="1"/>
  <c r="Y594" i="1" s="1"/>
  <c r="CZ648" i="1"/>
  <c r="Y648" i="1" s="1"/>
  <c r="CY648" i="1"/>
  <c r="X648" i="1" s="1"/>
  <c r="CZ605" i="1"/>
  <c r="Y605" i="1" s="1"/>
  <c r="CY605" i="1"/>
  <c r="X605" i="1" s="1"/>
  <c r="AG665" i="1"/>
  <c r="CP663" i="1"/>
  <c r="O663" i="1" s="1"/>
  <c r="CP659" i="1"/>
  <c r="O659" i="1" s="1"/>
  <c r="BZ646" i="1"/>
  <c r="AQ665" i="1"/>
  <c r="CP609" i="1"/>
  <c r="O609" i="1" s="1"/>
  <c r="CP605" i="1"/>
  <c r="O605" i="1" s="1"/>
  <c r="GM605" i="1" s="1"/>
  <c r="GP605" i="1" s="1"/>
  <c r="CY650" i="1"/>
  <c r="X650" i="1" s="1"/>
  <c r="CZ650" i="1"/>
  <c r="Y650" i="1" s="1"/>
  <c r="CJ587" i="1"/>
  <c r="CY655" i="1"/>
  <c r="X655" i="1" s="1"/>
  <c r="CZ655" i="1"/>
  <c r="Y655" i="1" s="1"/>
  <c r="CY653" i="1"/>
  <c r="X653" i="1" s="1"/>
  <c r="CZ653" i="1"/>
  <c r="Y653" i="1" s="1"/>
  <c r="CP661" i="1"/>
  <c r="O661" i="1" s="1"/>
  <c r="AC665" i="1"/>
  <c r="CP650" i="1"/>
  <c r="O650" i="1" s="1"/>
  <c r="CG665" i="1"/>
  <c r="CZ657" i="1"/>
  <c r="Y657" i="1" s="1"/>
  <c r="CY657" i="1"/>
  <c r="X657" i="1" s="1"/>
  <c r="CP599" i="1"/>
  <c r="O599" i="1" s="1"/>
  <c r="CI665" i="1"/>
  <c r="BY646" i="1"/>
  <c r="AP665" i="1"/>
  <c r="CJ665" i="1"/>
  <c r="AI614" i="1"/>
  <c r="GK650" i="1"/>
  <c r="CZ660" i="1"/>
  <c r="Y660" i="1" s="1"/>
  <c r="CY660" i="1"/>
  <c r="X660" i="1" s="1"/>
  <c r="CY597" i="1"/>
  <c r="X597" i="1" s="1"/>
  <c r="CZ597" i="1"/>
  <c r="Y597" i="1" s="1"/>
  <c r="CP655" i="1"/>
  <c r="O655" i="1" s="1"/>
  <c r="GM655" i="1" s="1"/>
  <c r="GP655" i="1" s="1"/>
  <c r="CP648" i="1"/>
  <c r="O648" i="1" s="1"/>
  <c r="GM648" i="1" s="1"/>
  <c r="GP648" i="1" s="1"/>
  <c r="CY610" i="1"/>
  <c r="X610" i="1" s="1"/>
  <c r="CZ610" i="1"/>
  <c r="Y610" i="1" s="1"/>
  <c r="GM610" i="1" s="1"/>
  <c r="GP610" i="1" s="1"/>
  <c r="AJ614" i="1"/>
  <c r="AH614" i="1"/>
  <c r="CY505" i="1"/>
  <c r="X505" i="1" s="1"/>
  <c r="CZ505" i="1"/>
  <c r="Y505" i="1" s="1"/>
  <c r="CY428" i="1"/>
  <c r="X428" i="1" s="1"/>
  <c r="CZ428" i="1"/>
  <c r="Y428" i="1" s="1"/>
  <c r="CZ652" i="1"/>
  <c r="Y652" i="1" s="1"/>
  <c r="CR603" i="1"/>
  <c r="Q603" i="1" s="1"/>
  <c r="CS603" i="1"/>
  <c r="R603" i="1" s="1"/>
  <c r="GK603" i="1" s="1"/>
  <c r="CY437" i="1"/>
  <c r="X437" i="1" s="1"/>
  <c r="CZ437" i="1"/>
  <c r="Y437" i="1" s="1"/>
  <c r="AB660" i="1"/>
  <c r="AI665" i="1"/>
  <c r="AD603" i="1"/>
  <c r="BZ614" i="1"/>
  <c r="CG614" i="1" s="1"/>
  <c r="W552" i="1"/>
  <c r="CR546" i="1"/>
  <c r="Q546" i="1" s="1"/>
  <c r="CP546" i="1" s="1"/>
  <c r="O546" i="1" s="1"/>
  <c r="CS546" i="1"/>
  <c r="R546" i="1" s="1"/>
  <c r="GK546" i="1" s="1"/>
  <c r="AD546" i="1"/>
  <c r="AI543" i="1"/>
  <c r="CY546" i="1"/>
  <c r="X546" i="1" s="1"/>
  <c r="CZ546" i="1"/>
  <c r="Y546" i="1" s="1"/>
  <c r="AH665" i="1"/>
  <c r="CP603" i="1"/>
  <c r="O603" i="1" s="1"/>
  <c r="GM603" i="1" s="1"/>
  <c r="GP603" i="1" s="1"/>
  <c r="AD614" i="1"/>
  <c r="V552" i="1"/>
  <c r="CI441" i="1"/>
  <c r="BY422" i="1"/>
  <c r="AP441" i="1"/>
  <c r="CY607" i="1"/>
  <c r="X607" i="1" s="1"/>
  <c r="CZ607" i="1"/>
  <c r="Y607" i="1" s="1"/>
  <c r="AB603" i="1"/>
  <c r="CY602" i="1"/>
  <c r="X602" i="1" s="1"/>
  <c r="CZ602" i="1"/>
  <c r="Y602" i="1" s="1"/>
  <c r="CZ596" i="1"/>
  <c r="Y596" i="1" s="1"/>
  <c r="BY614" i="1"/>
  <c r="CQ553" i="1"/>
  <c r="P553" i="1" s="1"/>
  <c r="CY551" i="1"/>
  <c r="X551" i="1" s="1"/>
  <c r="CZ551" i="1"/>
  <c r="Y551" i="1" s="1"/>
  <c r="GM549" i="1"/>
  <c r="GP549" i="1" s="1"/>
  <c r="CY548" i="1"/>
  <c r="X548" i="1" s="1"/>
  <c r="CZ548" i="1"/>
  <c r="Y548" i="1" s="1"/>
  <c r="BZ555" i="1"/>
  <c r="CP505" i="1"/>
  <c r="O505" i="1" s="1"/>
  <c r="CC422" i="1"/>
  <c r="AT441" i="1"/>
  <c r="CY225" i="1"/>
  <c r="X225" i="1" s="1"/>
  <c r="CZ225" i="1"/>
  <c r="Y225" i="1" s="1"/>
  <c r="F578" i="1"/>
  <c r="V543" i="1"/>
  <c r="AO665" i="1"/>
  <c r="CU1" i="3"/>
  <c r="CV1" i="3"/>
  <c r="AD657" i="1"/>
  <c r="AB657" i="1" s="1"/>
  <c r="CP649" i="1"/>
  <c r="O649" i="1" s="1"/>
  <c r="GM649" i="1" s="1"/>
  <c r="GP649" i="1" s="1"/>
  <c r="CR598" i="1"/>
  <c r="Q598" i="1" s="1"/>
  <c r="CS598" i="1"/>
  <c r="CR595" i="1"/>
  <c r="Q595" i="1" s="1"/>
  <c r="CP595" i="1" s="1"/>
  <c r="O595" i="1" s="1"/>
  <c r="CS595" i="1"/>
  <c r="R595" i="1" s="1"/>
  <c r="GK595" i="1" s="1"/>
  <c r="AT555" i="1"/>
  <c r="BD422" i="1"/>
  <c r="F466" i="1"/>
  <c r="CY436" i="1"/>
  <c r="X436" i="1" s="1"/>
  <c r="CZ436" i="1"/>
  <c r="Y436" i="1" s="1"/>
  <c r="CZ663" i="1"/>
  <c r="Y663" i="1" s="1"/>
  <c r="R660" i="1"/>
  <c r="GK660" i="1" s="1"/>
  <c r="CS651" i="1"/>
  <c r="R651" i="1" s="1"/>
  <c r="GK651" i="1" s="1"/>
  <c r="CR609" i="1"/>
  <c r="Q609" i="1" s="1"/>
  <c r="CS609" i="1"/>
  <c r="CR604" i="1"/>
  <c r="Q604" i="1" s="1"/>
  <c r="AD604" i="1"/>
  <c r="AB604" i="1" s="1"/>
  <c r="F559" i="1"/>
  <c r="AO695" i="1"/>
  <c r="AO543" i="1"/>
  <c r="F533" i="1"/>
  <c r="U507" i="1"/>
  <c r="AH503" i="1"/>
  <c r="BC422" i="1"/>
  <c r="F457" i="1"/>
  <c r="BZ422" i="1"/>
  <c r="AQ441" i="1"/>
  <c r="CY265" i="1"/>
  <c r="X265" i="1" s="1"/>
  <c r="CZ265" i="1"/>
  <c r="Y265" i="1" s="1"/>
  <c r="CR601" i="1"/>
  <c r="Q601" i="1" s="1"/>
  <c r="CS601" i="1"/>
  <c r="R601" i="1" s="1"/>
  <c r="GK601" i="1" s="1"/>
  <c r="CY589" i="1"/>
  <c r="X589" i="1" s="1"/>
  <c r="CZ589" i="1"/>
  <c r="Y589" i="1" s="1"/>
  <c r="CR662" i="1"/>
  <c r="Q662" i="1" s="1"/>
  <c r="CP662" i="1" s="1"/>
  <c r="O662" i="1" s="1"/>
  <c r="CQ658" i="1"/>
  <c r="P658" i="1" s="1"/>
  <c r="AD601" i="1"/>
  <c r="AB601" i="1" s="1"/>
  <c r="AB598" i="1"/>
  <c r="AB595" i="1"/>
  <c r="T552" i="1"/>
  <c r="AB663" i="1"/>
  <c r="AD661" i="1"/>
  <c r="AB661" i="1" s="1"/>
  <c r="CY659" i="1"/>
  <c r="X659" i="1" s="1"/>
  <c r="CY656" i="1"/>
  <c r="X656" i="1" s="1"/>
  <c r="AB655" i="1"/>
  <c r="CR654" i="1"/>
  <c r="Q654" i="1" s="1"/>
  <c r="CS654" i="1"/>
  <c r="CQ601" i="1"/>
  <c r="P601" i="1" s="1"/>
  <c r="CP601" i="1" s="1"/>
  <c r="O601" i="1" s="1"/>
  <c r="GM601" i="1" s="1"/>
  <c r="GP601" i="1" s="1"/>
  <c r="CY600" i="1"/>
  <c r="X600" i="1" s="1"/>
  <c r="CZ600" i="1"/>
  <c r="Y600" i="1" s="1"/>
  <c r="S552" i="1"/>
  <c r="CE507" i="1"/>
  <c r="CG507" i="1"/>
  <c r="CH507" i="1"/>
  <c r="AO507" i="1"/>
  <c r="BX503" i="1"/>
  <c r="AE503" i="1"/>
  <c r="R507" i="1"/>
  <c r="BZ385" i="1"/>
  <c r="AQ390" i="1"/>
  <c r="CZ661" i="1"/>
  <c r="Y661" i="1" s="1"/>
  <c r="AD654" i="1"/>
  <c r="AB654" i="1" s="1"/>
  <c r="BX646" i="1"/>
  <c r="BB614" i="1"/>
  <c r="CR593" i="1"/>
  <c r="Q593" i="1" s="1"/>
  <c r="CS593" i="1"/>
  <c r="AB590" i="1"/>
  <c r="CP589" i="1"/>
  <c r="O589" i="1" s="1"/>
  <c r="Q552" i="1"/>
  <c r="CJ555" i="1"/>
  <c r="CS662" i="1"/>
  <c r="AD612" i="1"/>
  <c r="AB612" i="1" s="1"/>
  <c r="CZ611" i="1"/>
  <c r="Y611" i="1" s="1"/>
  <c r="AB599" i="1"/>
  <c r="CZ598" i="1"/>
  <c r="Y598" i="1" s="1"/>
  <c r="CR596" i="1"/>
  <c r="Q596" i="1" s="1"/>
  <c r="CP596" i="1" s="1"/>
  <c r="O596" i="1" s="1"/>
  <c r="CS596" i="1"/>
  <c r="R596" i="1" s="1"/>
  <c r="GK596" i="1" s="1"/>
  <c r="AD596" i="1"/>
  <c r="AB596" i="1" s="1"/>
  <c r="AD593" i="1"/>
  <c r="AB593" i="1" s="1"/>
  <c r="P552" i="1"/>
  <c r="CY545" i="1"/>
  <c r="X545" i="1" s="1"/>
  <c r="CZ545" i="1"/>
  <c r="Y545" i="1" s="1"/>
  <c r="F510" i="1"/>
  <c r="F520" i="1"/>
  <c r="BB503" i="1"/>
  <c r="CP598" i="1"/>
  <c r="O598" i="1" s="1"/>
  <c r="CR590" i="1"/>
  <c r="Q590" i="1" s="1"/>
  <c r="CP590" i="1" s="1"/>
  <c r="O590" i="1" s="1"/>
  <c r="CS590" i="1"/>
  <c r="R590" i="1" s="1"/>
  <c r="GK590" i="1" s="1"/>
  <c r="CZ654" i="1"/>
  <c r="Y654" i="1" s="1"/>
  <c r="CR652" i="1"/>
  <c r="Q652" i="1" s="1"/>
  <c r="CS652" i="1"/>
  <c r="CQ612" i="1"/>
  <c r="P612" i="1" s="1"/>
  <c r="CR606" i="1"/>
  <c r="Q606" i="1" s="1"/>
  <c r="CS606" i="1"/>
  <c r="CQ593" i="1"/>
  <c r="P593" i="1" s="1"/>
  <c r="CY592" i="1"/>
  <c r="X592" i="1" s="1"/>
  <c r="CZ592" i="1"/>
  <c r="Y592" i="1" s="1"/>
  <c r="CY547" i="1"/>
  <c r="X547" i="1" s="1"/>
  <c r="CZ547" i="1"/>
  <c r="Y547" i="1" s="1"/>
  <c r="CP545" i="1"/>
  <c r="O545" i="1" s="1"/>
  <c r="CB337" i="1"/>
  <c r="AS353" i="1"/>
  <c r="AB652" i="1"/>
  <c r="AD649" i="1"/>
  <c r="AB649" i="1" s="1"/>
  <c r="CP606" i="1"/>
  <c r="O606" i="1" s="1"/>
  <c r="AB547" i="1"/>
  <c r="CS427" i="1"/>
  <c r="CR427" i="1"/>
  <c r="Q427" i="1" s="1"/>
  <c r="AD427" i="1"/>
  <c r="AB427" i="1" s="1"/>
  <c r="CP657" i="1"/>
  <c r="O657" i="1" s="1"/>
  <c r="CS435" i="1"/>
  <c r="R435" i="1" s="1"/>
  <c r="GK435" i="1" s="1"/>
  <c r="CR435" i="1"/>
  <c r="Q435" i="1" s="1"/>
  <c r="CP435" i="1" s="1"/>
  <c r="O435" i="1" s="1"/>
  <c r="GM435" i="1" s="1"/>
  <c r="GP435" i="1" s="1"/>
  <c r="AD435" i="1"/>
  <c r="AB435" i="1" s="1"/>
  <c r="AB650" i="1"/>
  <c r="AB606" i="1"/>
  <c r="CS604" i="1"/>
  <c r="CC614" i="1"/>
  <c r="CY550" i="1"/>
  <c r="X550" i="1" s="1"/>
  <c r="CQ428" i="1"/>
  <c r="P428" i="1" s="1"/>
  <c r="CP428" i="1" s="1"/>
  <c r="O428" i="1" s="1"/>
  <c r="BD507" i="1"/>
  <c r="CG441" i="1"/>
  <c r="CY427" i="1"/>
  <c r="X427" i="1" s="1"/>
  <c r="CZ427" i="1"/>
  <c r="Y427" i="1" s="1"/>
  <c r="AG441" i="1"/>
  <c r="AH441" i="1"/>
  <c r="CG390" i="1"/>
  <c r="BX385" i="1"/>
  <c r="AO390" i="1"/>
  <c r="CY347" i="1"/>
  <c r="X347" i="1" s="1"/>
  <c r="CZ347" i="1"/>
  <c r="Y347" i="1" s="1"/>
  <c r="AD552" i="1"/>
  <c r="AB552" i="1" s="1"/>
  <c r="BY555" i="1"/>
  <c r="AB545" i="1"/>
  <c r="CK543" i="1"/>
  <c r="AK503" i="1"/>
  <c r="S503" i="1"/>
  <c r="CY433" i="1"/>
  <c r="X433" i="1" s="1"/>
  <c r="CZ433" i="1"/>
  <c r="Y433" i="1" s="1"/>
  <c r="CR426" i="1"/>
  <c r="Q426" i="1" s="1"/>
  <c r="CP426" i="1" s="1"/>
  <c r="O426" i="1" s="1"/>
  <c r="CS426" i="1"/>
  <c r="R426" i="1" s="1"/>
  <c r="GK426" i="1" s="1"/>
  <c r="CY425" i="1"/>
  <c r="X425" i="1" s="1"/>
  <c r="CZ425" i="1"/>
  <c r="Y425" i="1" s="1"/>
  <c r="CP425" i="1"/>
  <c r="O425" i="1" s="1"/>
  <c r="BD385" i="1"/>
  <c r="F415" i="1"/>
  <c r="CY346" i="1"/>
  <c r="X346" i="1" s="1"/>
  <c r="CZ346" i="1"/>
  <c r="Y346" i="1" s="1"/>
  <c r="AB546" i="1"/>
  <c r="F527" i="1"/>
  <c r="CY430" i="1"/>
  <c r="X430" i="1" s="1"/>
  <c r="CZ430" i="1"/>
  <c r="Y430" i="1" s="1"/>
  <c r="CJ441" i="1"/>
  <c r="AD426" i="1"/>
  <c r="AB426" i="1" s="1"/>
  <c r="CQ424" i="1"/>
  <c r="P424" i="1" s="1"/>
  <c r="Y503" i="1"/>
  <c r="F534" i="1"/>
  <c r="AS441" i="1"/>
  <c r="CY432" i="1"/>
  <c r="X432" i="1" s="1"/>
  <c r="CZ432" i="1"/>
  <c r="Y432" i="1" s="1"/>
  <c r="CQ227" i="1"/>
  <c r="P227" i="1" s="1"/>
  <c r="CQ550" i="1"/>
  <c r="P550" i="1" s="1"/>
  <c r="AR507" i="1"/>
  <c r="CR432" i="1"/>
  <c r="Q432" i="1" s="1"/>
  <c r="CP432" i="1" s="1"/>
  <c r="O432" i="1" s="1"/>
  <c r="CS432" i="1"/>
  <c r="R432" i="1" s="1"/>
  <c r="GK432" i="1" s="1"/>
  <c r="AD432" i="1"/>
  <c r="AB432" i="1" s="1"/>
  <c r="CY431" i="1"/>
  <c r="X431" i="1" s="1"/>
  <c r="CZ431" i="1"/>
  <c r="Y431" i="1" s="1"/>
  <c r="AI353" i="1"/>
  <c r="AD607" i="1"/>
  <c r="AB607" i="1" s="1"/>
  <c r="AD599" i="1"/>
  <c r="AD591" i="1"/>
  <c r="AB591" i="1" s="1"/>
  <c r="U552" i="1"/>
  <c r="CR547" i="1"/>
  <c r="Q547" i="1" s="1"/>
  <c r="F524" i="1"/>
  <c r="W439" i="1"/>
  <c r="AH353" i="1"/>
  <c r="AP503" i="1"/>
  <c r="F516" i="1"/>
  <c r="V439" i="1"/>
  <c r="F417" i="1"/>
  <c r="Y385" i="1"/>
  <c r="T353" i="1"/>
  <c r="AG337" i="1"/>
  <c r="CZ175" i="1"/>
  <c r="Y175" i="1" s="1"/>
  <c r="CY175" i="1"/>
  <c r="X175" i="1" s="1"/>
  <c r="U553" i="1"/>
  <c r="CS545" i="1"/>
  <c r="R545" i="1" s="1"/>
  <c r="GK545" i="1" s="1"/>
  <c r="AO441" i="1"/>
  <c r="U439" i="1"/>
  <c r="CQ434" i="1"/>
  <c r="P434" i="1" s="1"/>
  <c r="CP434" i="1" s="1"/>
  <c r="O434" i="1" s="1"/>
  <c r="GM434" i="1" s="1"/>
  <c r="GP434" i="1" s="1"/>
  <c r="CP431" i="1"/>
  <c r="O431" i="1" s="1"/>
  <c r="CY388" i="1"/>
  <c r="X388" i="1" s="1"/>
  <c r="CZ388" i="1"/>
  <c r="Y388" i="1" s="1"/>
  <c r="CR349" i="1"/>
  <c r="Q349" i="1" s="1"/>
  <c r="CS349" i="1"/>
  <c r="R349" i="1" s="1"/>
  <c r="GK349" i="1" s="1"/>
  <c r="AD349" i="1"/>
  <c r="AB349" i="1" s="1"/>
  <c r="CS552" i="1"/>
  <c r="R552" i="1" s="1"/>
  <c r="GK552" i="1" s="1"/>
  <c r="CR545" i="1"/>
  <c r="Q545" i="1" s="1"/>
  <c r="AZ503" i="1"/>
  <c r="AC441" i="1"/>
  <c r="CZ426" i="1"/>
  <c r="Y426" i="1" s="1"/>
  <c r="CY387" i="1"/>
  <c r="X387" i="1" s="1"/>
  <c r="CZ387" i="1"/>
  <c r="Y387" i="1" s="1"/>
  <c r="CQ349" i="1"/>
  <c r="P349" i="1" s="1"/>
  <c r="CY269" i="1"/>
  <c r="X269" i="1" s="1"/>
  <c r="CZ269" i="1"/>
  <c r="Y269" i="1" s="1"/>
  <c r="W271" i="1"/>
  <c r="AJ262" i="1"/>
  <c r="AJ441" i="1"/>
  <c r="CR553" i="1"/>
  <c r="Q553" i="1" s="1"/>
  <c r="CS553" i="1"/>
  <c r="CY350" i="1"/>
  <c r="X350" i="1" s="1"/>
  <c r="CZ350" i="1"/>
  <c r="Y350" i="1" s="1"/>
  <c r="AD553" i="1"/>
  <c r="AB553" i="1" s="1"/>
  <c r="AB438" i="1"/>
  <c r="AB425" i="1"/>
  <c r="BY385" i="1"/>
  <c r="CI390" i="1"/>
  <c r="BA353" i="1"/>
  <c r="S266" i="1"/>
  <c r="CP164" i="1"/>
  <c r="O164" i="1" s="1"/>
  <c r="CP342" i="1"/>
  <c r="O342" i="1" s="1"/>
  <c r="GM342" i="1" s="1"/>
  <c r="GP342" i="1" s="1"/>
  <c r="CQ266" i="1"/>
  <c r="P266" i="1" s="1"/>
  <c r="AD385" i="1"/>
  <c r="Q390" i="1"/>
  <c r="GX227" i="1"/>
  <c r="W227" i="1"/>
  <c r="CF390" i="1"/>
  <c r="CH390" i="1"/>
  <c r="AC385" i="1"/>
  <c r="P390" i="1"/>
  <c r="CY340" i="1"/>
  <c r="X340" i="1" s="1"/>
  <c r="CZ340" i="1"/>
  <c r="Y340" i="1" s="1"/>
  <c r="CP268" i="1"/>
  <c r="O268" i="1" s="1"/>
  <c r="CB262" i="1"/>
  <c r="AS271" i="1"/>
  <c r="CR224" i="1"/>
  <c r="Q224" i="1" s="1"/>
  <c r="CS224" i="1"/>
  <c r="AD224" i="1"/>
  <c r="AB224" i="1" s="1"/>
  <c r="AB385" i="1"/>
  <c r="O390" i="1"/>
  <c r="CS347" i="1"/>
  <c r="R347" i="1" s="1"/>
  <c r="GK347" i="1" s="1"/>
  <c r="AD347" i="1"/>
  <c r="AB347" i="1" s="1"/>
  <c r="CP346" i="1"/>
  <c r="O346" i="1" s="1"/>
  <c r="CY342" i="1"/>
  <c r="X342" i="1" s="1"/>
  <c r="CZ342" i="1"/>
  <c r="Y342" i="1" s="1"/>
  <c r="CQ224" i="1"/>
  <c r="P224" i="1" s="1"/>
  <c r="AD221" i="1"/>
  <c r="AB221" i="1" s="1"/>
  <c r="CR221" i="1"/>
  <c r="Q221" i="1" s="1"/>
  <c r="CS221" i="1"/>
  <c r="CY168" i="1"/>
  <c r="X168" i="1" s="1"/>
  <c r="CZ168" i="1"/>
  <c r="Y168" i="1" s="1"/>
  <c r="AD434" i="1"/>
  <c r="AB434" i="1" s="1"/>
  <c r="CR429" i="1"/>
  <c r="Q429" i="1" s="1"/>
  <c r="CS429" i="1"/>
  <c r="AB346" i="1"/>
  <c r="AP93" i="1"/>
  <c r="CI93" i="1"/>
  <c r="AR385" i="1"/>
  <c r="F418" i="1"/>
  <c r="AC271" i="1"/>
  <c r="CY219" i="1"/>
  <c r="X219" i="1" s="1"/>
  <c r="CZ219" i="1"/>
  <c r="Y219" i="1" s="1"/>
  <c r="BB441" i="1"/>
  <c r="BB471" i="1" s="1"/>
  <c r="AB430" i="1"/>
  <c r="AB350" i="1"/>
  <c r="CP344" i="1"/>
  <c r="O344" i="1" s="1"/>
  <c r="GM344" i="1" s="1"/>
  <c r="GP344" i="1" s="1"/>
  <c r="CR343" i="1"/>
  <c r="Q343" i="1" s="1"/>
  <c r="CP343" i="1" s="1"/>
  <c r="O343" i="1" s="1"/>
  <c r="CS343" i="1"/>
  <c r="R343" i="1" s="1"/>
  <c r="GK343" i="1" s="1"/>
  <c r="W266" i="1"/>
  <c r="CY218" i="1"/>
  <c r="X218" i="1" s="1"/>
  <c r="CZ218" i="1"/>
  <c r="Y218" i="1" s="1"/>
  <c r="CP168" i="1"/>
  <c r="O168" i="1" s="1"/>
  <c r="AB439" i="1"/>
  <c r="AB433" i="1"/>
  <c r="F411" i="1"/>
  <c r="AP390" i="1"/>
  <c r="CZ349" i="1"/>
  <c r="Y349" i="1" s="1"/>
  <c r="AD343" i="1"/>
  <c r="AB343" i="1" s="1"/>
  <c r="AI271" i="1"/>
  <c r="F234" i="1"/>
  <c r="AB437" i="1"/>
  <c r="CE390" i="1"/>
  <c r="AB387" i="1"/>
  <c r="X385" i="1"/>
  <c r="CR351" i="1"/>
  <c r="Q351" i="1" s="1"/>
  <c r="CS351" i="1"/>
  <c r="U266" i="1"/>
  <c r="AH271" i="1"/>
  <c r="V227" i="1"/>
  <c r="CZ222" i="1"/>
  <c r="Y222" i="1" s="1"/>
  <c r="CY222" i="1"/>
  <c r="X222" i="1" s="1"/>
  <c r="F409" i="1"/>
  <c r="CP219" i="1"/>
  <c r="O219" i="1" s="1"/>
  <c r="GM219" i="1" s="1"/>
  <c r="GP219" i="1" s="1"/>
  <c r="CR171" i="1"/>
  <c r="Q171" i="1" s="1"/>
  <c r="CS171" i="1"/>
  <c r="AD171" i="1"/>
  <c r="AB171" i="1" s="1"/>
  <c r="F408" i="1"/>
  <c r="CY264" i="1"/>
  <c r="X264" i="1" s="1"/>
  <c r="CZ264" i="1"/>
  <c r="Y264" i="1" s="1"/>
  <c r="AF271" i="1"/>
  <c r="CR424" i="1"/>
  <c r="Q424" i="1" s="1"/>
  <c r="CS424" i="1"/>
  <c r="R424" i="1" s="1"/>
  <c r="GK424" i="1" s="1"/>
  <c r="F407" i="1"/>
  <c r="F366" i="1"/>
  <c r="AD348" i="1"/>
  <c r="AB348" i="1" s="1"/>
  <c r="CR347" i="1"/>
  <c r="Q347" i="1" s="1"/>
  <c r="CP347" i="1" s="1"/>
  <c r="O347" i="1" s="1"/>
  <c r="F287" i="1"/>
  <c r="CY267" i="1"/>
  <c r="X267" i="1" s="1"/>
  <c r="CZ267" i="1"/>
  <c r="Y267" i="1" s="1"/>
  <c r="AB228" i="1"/>
  <c r="CQ228" i="1"/>
  <c r="P228" i="1" s="1"/>
  <c r="CP228" i="1" s="1"/>
  <c r="O228" i="1" s="1"/>
  <c r="GM228" i="1" s="1"/>
  <c r="GP228" i="1" s="1"/>
  <c r="BZ230" i="1"/>
  <c r="CZ216" i="1"/>
  <c r="Y216" i="1" s="1"/>
  <c r="CQ180" i="1"/>
  <c r="AB180" i="1"/>
  <c r="CY176" i="1"/>
  <c r="X176" i="1" s="1"/>
  <c r="CZ176" i="1"/>
  <c r="Y176" i="1" s="1"/>
  <c r="BZ182" i="1"/>
  <c r="CG182" i="1" s="1"/>
  <c r="AD424" i="1"/>
  <c r="AB424" i="1" s="1"/>
  <c r="BY337" i="1"/>
  <c r="AP353" i="1"/>
  <c r="CP348" i="1"/>
  <c r="O348" i="1" s="1"/>
  <c r="AJ353" i="1"/>
  <c r="CS267" i="1"/>
  <c r="AD267" i="1"/>
  <c r="AB267" i="1" s="1"/>
  <c r="AB264" i="1"/>
  <c r="AB344" i="1"/>
  <c r="CZ226" i="1"/>
  <c r="Y226" i="1" s="1"/>
  <c r="CY226" i="1"/>
  <c r="X226" i="1" s="1"/>
  <c r="CP225" i="1"/>
  <c r="O225" i="1" s="1"/>
  <c r="GX224" i="1"/>
  <c r="CY223" i="1"/>
  <c r="X223" i="1" s="1"/>
  <c r="CZ223" i="1"/>
  <c r="Y223" i="1" s="1"/>
  <c r="GX221" i="1"/>
  <c r="AB218" i="1"/>
  <c r="BD159" i="1"/>
  <c r="F207" i="1"/>
  <c r="CP41" i="1"/>
  <c r="O41" i="1" s="1"/>
  <c r="CB230" i="1"/>
  <c r="F148" i="1"/>
  <c r="BD26" i="1"/>
  <c r="AB219" i="1"/>
  <c r="CB182" i="1"/>
  <c r="V178" i="1"/>
  <c r="CR169" i="1"/>
  <c r="Q169" i="1" s="1"/>
  <c r="CS169" i="1"/>
  <c r="GK36" i="1"/>
  <c r="CY217" i="1"/>
  <c r="X217" i="1" s="1"/>
  <c r="CZ217" i="1"/>
  <c r="Y217" i="1" s="1"/>
  <c r="CZ179" i="1"/>
  <c r="Y179" i="1" s="1"/>
  <c r="CY179" i="1"/>
  <c r="X179" i="1" s="1"/>
  <c r="AD169" i="1"/>
  <c r="AB169" i="1" s="1"/>
  <c r="AO262" i="1"/>
  <c r="F275" i="1"/>
  <c r="AD266" i="1"/>
  <c r="AB266" i="1" s="1"/>
  <c r="CC271" i="1"/>
  <c r="CS264" i="1"/>
  <c r="AD264" i="1"/>
  <c r="AD228" i="1"/>
  <c r="AD225" i="1"/>
  <c r="AB225" i="1" s="1"/>
  <c r="CR225" i="1"/>
  <c r="Q225" i="1" s="1"/>
  <c r="AB222" i="1"/>
  <c r="CQ169" i="1"/>
  <c r="P169" i="1" s="1"/>
  <c r="CY88" i="1"/>
  <c r="X88" i="1" s="1"/>
  <c r="CZ88" i="1"/>
  <c r="Y88" i="1" s="1"/>
  <c r="CP44" i="1"/>
  <c r="O44" i="1" s="1"/>
  <c r="AG93" i="1"/>
  <c r="BC390" i="1"/>
  <c r="CR341" i="1"/>
  <c r="Q341" i="1" s="1"/>
  <c r="CS341" i="1"/>
  <c r="CR269" i="1"/>
  <c r="Q269" i="1" s="1"/>
  <c r="CP269" i="1" s="1"/>
  <c r="O269" i="1" s="1"/>
  <c r="CS269" i="1"/>
  <c r="CP217" i="1"/>
  <c r="O217" i="1" s="1"/>
  <c r="GM217" i="1" s="1"/>
  <c r="GP217" i="1" s="1"/>
  <c r="CR216" i="1"/>
  <c r="Q216" i="1" s="1"/>
  <c r="CS216" i="1"/>
  <c r="R216" i="1" s="1"/>
  <c r="GK216" i="1" s="1"/>
  <c r="AB177" i="1"/>
  <c r="AB170" i="1"/>
  <c r="CY85" i="1"/>
  <c r="X85" i="1" s="1"/>
  <c r="CZ85" i="1"/>
  <c r="Y85" i="1" s="1"/>
  <c r="AD341" i="1"/>
  <c r="AB341" i="1" s="1"/>
  <c r="AD269" i="1"/>
  <c r="P221" i="1"/>
  <c r="AD216" i="1"/>
  <c r="CS163" i="1"/>
  <c r="R163" i="1" s="1"/>
  <c r="GK163" i="1" s="1"/>
  <c r="CR163" i="1"/>
  <c r="Q163" i="1" s="1"/>
  <c r="AD163" i="1"/>
  <c r="AB163" i="1" s="1"/>
  <c r="U227" i="1"/>
  <c r="CQ216" i="1"/>
  <c r="P216" i="1" s="1"/>
  <c r="AB216" i="1"/>
  <c r="AB91" i="1"/>
  <c r="CQ91" i="1"/>
  <c r="P91" i="1" s="1"/>
  <c r="AO353" i="1"/>
  <c r="AB269" i="1"/>
  <c r="V266" i="1"/>
  <c r="BX214" i="1"/>
  <c r="T227" i="1"/>
  <c r="V224" i="1"/>
  <c r="AI230" i="1" s="1"/>
  <c r="CP223" i="1"/>
  <c r="O223" i="1" s="1"/>
  <c r="CP162" i="1"/>
  <c r="O162" i="1" s="1"/>
  <c r="BD353" i="1"/>
  <c r="BZ262" i="1"/>
  <c r="BD214" i="1"/>
  <c r="F255" i="1"/>
  <c r="S227" i="1"/>
  <c r="U224" i="1"/>
  <c r="U221" i="1"/>
  <c r="BD155" i="1"/>
  <c r="BC353" i="1"/>
  <c r="CK337" i="1"/>
  <c r="BC230" i="1"/>
  <c r="CR227" i="1"/>
  <c r="Q227" i="1" s="1"/>
  <c r="CS227" i="1"/>
  <c r="T224" i="1"/>
  <c r="T221" i="1"/>
  <c r="F296" i="1"/>
  <c r="CR264" i="1"/>
  <c r="Q264" i="1" s="1"/>
  <c r="BB214" i="1"/>
  <c r="F243" i="1"/>
  <c r="AD227" i="1"/>
  <c r="AB227" i="1" s="1"/>
  <c r="V174" i="1"/>
  <c r="W174" i="1"/>
  <c r="CQ163" i="1"/>
  <c r="P163" i="1" s="1"/>
  <c r="CG93" i="1"/>
  <c r="BX79" i="1"/>
  <c r="AO93" i="1"/>
  <c r="CP88" i="1"/>
  <c r="O88" i="1" s="1"/>
  <c r="GM88" i="1" s="1"/>
  <c r="GP88" i="1" s="1"/>
  <c r="W178" i="1"/>
  <c r="R174" i="1"/>
  <c r="CP173" i="1"/>
  <c r="O173" i="1" s="1"/>
  <c r="CS166" i="1"/>
  <c r="AD166" i="1"/>
  <c r="AB166" i="1" s="1"/>
  <c r="CR219" i="1"/>
  <c r="Q219" i="1" s="1"/>
  <c r="CS219" i="1"/>
  <c r="R219" i="1" s="1"/>
  <c r="GK219" i="1" s="1"/>
  <c r="T178" i="1"/>
  <c r="CY165" i="1"/>
  <c r="X165" i="1" s="1"/>
  <c r="CZ165" i="1"/>
  <c r="Y165" i="1" s="1"/>
  <c r="BC47" i="1"/>
  <c r="F109" i="1"/>
  <c r="S86" i="1"/>
  <c r="W224" i="1"/>
  <c r="AJ230" i="1" s="1"/>
  <c r="U178" i="1"/>
  <c r="CY170" i="1"/>
  <c r="X170" i="1" s="1"/>
  <c r="CZ170" i="1"/>
  <c r="Y170" i="1" s="1"/>
  <c r="CP170" i="1"/>
  <c r="O170" i="1" s="1"/>
  <c r="GM170" i="1" s="1"/>
  <c r="GP170" i="1" s="1"/>
  <c r="CR167" i="1"/>
  <c r="Q167" i="1" s="1"/>
  <c r="CP167" i="1" s="1"/>
  <c r="O167" i="1" s="1"/>
  <c r="CS167" i="1"/>
  <c r="R167" i="1" s="1"/>
  <c r="GK167" i="1" s="1"/>
  <c r="Q86" i="1"/>
  <c r="GX178" i="1"/>
  <c r="Q174" i="1"/>
  <c r="AD167" i="1"/>
  <c r="AB167" i="1" s="1"/>
  <c r="CY164" i="1"/>
  <c r="X164" i="1" s="1"/>
  <c r="CZ164" i="1"/>
  <c r="Y164" i="1" s="1"/>
  <c r="W163" i="1"/>
  <c r="S178" i="1"/>
  <c r="AD174" i="1"/>
  <c r="AB174" i="1" s="1"/>
  <c r="V166" i="1"/>
  <c r="AD164" i="1"/>
  <c r="AB164" i="1" s="1"/>
  <c r="CR164" i="1"/>
  <c r="Q164" i="1" s="1"/>
  <c r="CS164" i="1"/>
  <c r="R164" i="1" s="1"/>
  <c r="GK164" i="1" s="1"/>
  <c r="V163" i="1"/>
  <c r="CK79" i="1"/>
  <c r="BB93" i="1"/>
  <c r="GM32" i="1"/>
  <c r="GP32" i="1" s="1"/>
  <c r="CR178" i="1"/>
  <c r="Q178" i="1" s="1"/>
  <c r="CS178" i="1"/>
  <c r="P174" i="1"/>
  <c r="U163" i="1"/>
  <c r="AD178" i="1"/>
  <c r="AB178" i="1" s="1"/>
  <c r="CR166" i="1"/>
  <c r="Q166" i="1" s="1"/>
  <c r="T163" i="1"/>
  <c r="CY91" i="1"/>
  <c r="X91" i="1" s="1"/>
  <c r="CZ91" i="1"/>
  <c r="Y91" i="1" s="1"/>
  <c r="CY90" i="1"/>
  <c r="X90" i="1" s="1"/>
  <c r="CZ90" i="1"/>
  <c r="Y90" i="1" s="1"/>
  <c r="AD87" i="1"/>
  <c r="AB87" i="1" s="1"/>
  <c r="CR87" i="1"/>
  <c r="Q87" i="1" s="1"/>
  <c r="CS87" i="1"/>
  <c r="AD177" i="1"/>
  <c r="AB175" i="1"/>
  <c r="P166" i="1"/>
  <c r="S163" i="1"/>
  <c r="CY162" i="1"/>
  <c r="X162" i="1" s="1"/>
  <c r="CZ162" i="1"/>
  <c r="Y162" i="1" s="1"/>
  <c r="AD91" i="1"/>
  <c r="CR91" i="1"/>
  <c r="Q91" i="1" s="1"/>
  <c r="CS91" i="1"/>
  <c r="R91" i="1" s="1"/>
  <c r="GK91" i="1" s="1"/>
  <c r="CQ87" i="1"/>
  <c r="P87" i="1" s="1"/>
  <c r="U86" i="1"/>
  <c r="AB83" i="1"/>
  <c r="CQ83" i="1"/>
  <c r="P83" i="1" s="1"/>
  <c r="CP83" i="1" s="1"/>
  <c r="O83" i="1" s="1"/>
  <c r="GM83" i="1" s="1"/>
  <c r="GP83" i="1" s="1"/>
  <c r="AH47" i="1"/>
  <c r="CZ35" i="1"/>
  <c r="Y35" i="1" s="1"/>
  <c r="CY35" i="1"/>
  <c r="X35" i="1" s="1"/>
  <c r="GM35" i="1" s="1"/>
  <c r="GP35" i="1" s="1"/>
  <c r="W86" i="1"/>
  <c r="AJ93" i="1" s="1"/>
  <c r="CZ32" i="1"/>
  <c r="Y32" i="1" s="1"/>
  <c r="CY32" i="1"/>
  <c r="X32" i="1" s="1"/>
  <c r="F118" i="1"/>
  <c r="BD79" i="1"/>
  <c r="W90" i="1"/>
  <c r="V86" i="1"/>
  <c r="AI93" i="1" s="1"/>
  <c r="BX30" i="1"/>
  <c r="AO47" i="1"/>
  <c r="CZ36" i="1"/>
  <c r="Y36" i="1" s="1"/>
  <c r="CY36" i="1"/>
  <c r="X36" i="1" s="1"/>
  <c r="CX1" i="3"/>
  <c r="AO182" i="1"/>
  <c r="U90" i="1"/>
  <c r="T86" i="1"/>
  <c r="BB47" i="1"/>
  <c r="CP36" i="1"/>
  <c r="O36" i="1" s="1"/>
  <c r="CP85" i="1"/>
  <c r="O85" i="1" s="1"/>
  <c r="CY84" i="1"/>
  <c r="X84" i="1" s="1"/>
  <c r="CZ84" i="1"/>
  <c r="Y84" i="1" s="1"/>
  <c r="AJ47" i="1"/>
  <c r="BC182" i="1"/>
  <c r="U91" i="1"/>
  <c r="GX90" i="1"/>
  <c r="CR89" i="1"/>
  <c r="Q89" i="1" s="1"/>
  <c r="CP89" i="1" s="1"/>
  <c r="O89" i="1" s="1"/>
  <c r="GM89" i="1" s="1"/>
  <c r="GP89" i="1" s="1"/>
  <c r="CS89" i="1"/>
  <c r="R89" i="1" s="1"/>
  <c r="GK89" i="1" s="1"/>
  <c r="GX86" i="1"/>
  <c r="CZ82" i="1"/>
  <c r="Y82" i="1" s="1"/>
  <c r="CY82" i="1"/>
  <c r="X82" i="1" s="1"/>
  <c r="S81" i="1"/>
  <c r="AB45" i="1"/>
  <c r="BY30" i="1"/>
  <c r="AP47" i="1"/>
  <c r="BB182" i="1"/>
  <c r="T91" i="1"/>
  <c r="AD89" i="1"/>
  <c r="AB89" i="1" s="1"/>
  <c r="W87" i="1"/>
  <c r="CY44" i="1"/>
  <c r="X44" i="1" s="1"/>
  <c r="CZ44" i="1"/>
  <c r="Y44" i="1" s="1"/>
  <c r="CY41" i="1"/>
  <c r="X41" i="1" s="1"/>
  <c r="CZ41" i="1"/>
  <c r="Y41" i="1" s="1"/>
  <c r="CB30" i="1"/>
  <c r="AS47" i="1"/>
  <c r="CY38" i="1"/>
  <c r="X38" i="1" s="1"/>
  <c r="CZ38" i="1"/>
  <c r="Y38" i="1" s="1"/>
  <c r="AB34" i="1"/>
  <c r="S87" i="1"/>
  <c r="CQ82" i="1"/>
  <c r="P82" i="1" s="1"/>
  <c r="CP82" i="1" s="1"/>
  <c r="O82" i="1" s="1"/>
  <c r="CZ42" i="1"/>
  <c r="Y42" i="1" s="1"/>
  <c r="CY42" i="1"/>
  <c r="X42" i="1" s="1"/>
  <c r="CZ39" i="1"/>
  <c r="Y39" i="1" s="1"/>
  <c r="CY39" i="1"/>
  <c r="X39" i="1" s="1"/>
  <c r="CY37" i="1"/>
  <c r="X37" i="1" s="1"/>
  <c r="CZ37" i="1"/>
  <c r="Y37" i="1" s="1"/>
  <c r="AD161" i="1"/>
  <c r="CB93" i="1"/>
  <c r="V81" i="1"/>
  <c r="AB161" i="1"/>
  <c r="P84" i="1"/>
  <c r="U81" i="1"/>
  <c r="CJ47" i="1"/>
  <c r="S34" i="1"/>
  <c r="CP34" i="1" s="1"/>
  <c r="O34" i="1" s="1"/>
  <c r="AD84" i="1"/>
  <c r="AB84" i="1" s="1"/>
  <c r="R81" i="1"/>
  <c r="GK81" i="1" s="1"/>
  <c r="AD44" i="1"/>
  <c r="AB44" i="1" s="1"/>
  <c r="AD41" i="1"/>
  <c r="AB41" i="1" s="1"/>
  <c r="AD38" i="1"/>
  <c r="AB38" i="1" s="1"/>
  <c r="Q34" i="1"/>
  <c r="AD81" i="1"/>
  <c r="AB81" i="1" s="1"/>
  <c r="AD34" i="1"/>
  <c r="AB33" i="1"/>
  <c r="AB32" i="1"/>
  <c r="AD43" i="1"/>
  <c r="AB43" i="1" s="1"/>
  <c r="AD40" i="1"/>
  <c r="AB39" i="1"/>
  <c r="CQ43" i="1"/>
  <c r="P43" i="1" s="1"/>
  <c r="CP43" i="1" s="1"/>
  <c r="O43" i="1" s="1"/>
  <c r="CQ40" i="1"/>
  <c r="P40" i="1" s="1"/>
  <c r="AB40" i="1"/>
  <c r="R85" i="1"/>
  <c r="CS84" i="1"/>
  <c r="CZ43" i="1"/>
  <c r="Y43" i="1" s="1"/>
  <c r="CZ40" i="1"/>
  <c r="Y40" i="1" s="1"/>
  <c r="W34" i="1"/>
  <c r="CZ33" i="1"/>
  <c r="Y33" i="1" s="1"/>
  <c r="CY33" i="1"/>
  <c r="X33" i="1" s="1"/>
  <c r="AD85" i="1"/>
  <c r="AB85" i="1" s="1"/>
  <c r="CR44" i="1"/>
  <c r="Q44" i="1" s="1"/>
  <c r="CR41" i="1"/>
  <c r="Q41" i="1" s="1"/>
  <c r="CR38" i="1"/>
  <c r="Q38" i="1" s="1"/>
  <c r="CP38" i="1" s="1"/>
  <c r="O38" i="1" s="1"/>
  <c r="CM30" i="1"/>
  <c r="AG543" i="1" l="1"/>
  <c r="T555" i="1"/>
  <c r="T421" i="8"/>
  <c r="K427" i="8" s="1"/>
  <c r="T415" i="7"/>
  <c r="J421" i="7" s="1"/>
  <c r="R325" i="7"/>
  <c r="J328" i="7" s="1"/>
  <c r="R331" i="8"/>
  <c r="K334" i="8" s="1"/>
  <c r="T562" i="8"/>
  <c r="K566" i="8" s="1"/>
  <c r="T556" i="7"/>
  <c r="J560" i="7" s="1"/>
  <c r="K207" i="8"/>
  <c r="J201" i="7"/>
  <c r="K227" i="8"/>
  <c r="J221" i="7"/>
  <c r="CP177" i="1"/>
  <c r="O177" i="1" s="1"/>
  <c r="K258" i="8"/>
  <c r="J252" i="7"/>
  <c r="K278" i="8"/>
  <c r="J272" i="7"/>
  <c r="GM165" i="1"/>
  <c r="GP165" i="1" s="1"/>
  <c r="T548" i="8"/>
  <c r="K552" i="8" s="1"/>
  <c r="T542" i="7"/>
  <c r="J546" i="7" s="1"/>
  <c r="T176" i="8"/>
  <c r="K181" i="8" s="1"/>
  <c r="T170" i="7"/>
  <c r="J175" i="7" s="1"/>
  <c r="L262" i="8"/>
  <c r="K256" i="7"/>
  <c r="R348" i="1"/>
  <c r="V371" i="8"/>
  <c r="K378" i="8" s="1"/>
  <c r="V365" i="7"/>
  <c r="J372" i="7" s="1"/>
  <c r="K355" i="8"/>
  <c r="J349" i="7"/>
  <c r="GM663" i="1"/>
  <c r="GP663" i="1" s="1"/>
  <c r="O503" i="1"/>
  <c r="F509" i="1"/>
  <c r="CI47" i="1"/>
  <c r="CI30" i="1" s="1"/>
  <c r="AC337" i="1"/>
  <c r="AH93" i="1"/>
  <c r="U93" i="1" s="1"/>
  <c r="K113" i="7"/>
  <c r="L119" i="8"/>
  <c r="T99" i="8"/>
  <c r="K106" i="8" s="1"/>
  <c r="J109" i="8" s="1"/>
  <c r="T93" i="7"/>
  <c r="J100" i="7" s="1"/>
  <c r="F356" i="1"/>
  <c r="R427" i="1"/>
  <c r="V405" i="7"/>
  <c r="J412" i="7" s="1"/>
  <c r="V411" i="8"/>
  <c r="K418" i="8" s="1"/>
  <c r="AO587" i="1"/>
  <c r="GX180" i="1"/>
  <c r="CP179" i="1"/>
  <c r="O179" i="1" s="1"/>
  <c r="K244" i="8"/>
  <c r="J238" i="7"/>
  <c r="AS555" i="1"/>
  <c r="R606" i="1"/>
  <c r="GK606" i="1" s="1"/>
  <c r="V541" i="8"/>
  <c r="V535" i="7"/>
  <c r="CY40" i="1"/>
  <c r="X40" i="1" s="1"/>
  <c r="J52" i="7"/>
  <c r="K58" i="8"/>
  <c r="AI182" i="1"/>
  <c r="AI159" i="1" s="1"/>
  <c r="CZ439" i="1"/>
  <c r="Y439" i="1" s="1"/>
  <c r="R662" i="1"/>
  <c r="GK662" i="1" s="1"/>
  <c r="V631" i="8"/>
  <c r="V625" i="7"/>
  <c r="W665" i="1"/>
  <c r="F689" i="1" s="1"/>
  <c r="K67" i="7"/>
  <c r="L73" i="8"/>
  <c r="S180" i="1"/>
  <c r="T612" i="7"/>
  <c r="J615" i="7" s="1"/>
  <c r="T618" i="8"/>
  <c r="K621" i="8" s="1"/>
  <c r="K512" i="8"/>
  <c r="J506" i="7"/>
  <c r="CZ593" i="1"/>
  <c r="Y593" i="1" s="1"/>
  <c r="CY593" i="1"/>
  <c r="X593" i="1" s="1"/>
  <c r="CI182" i="1"/>
  <c r="R429" i="1"/>
  <c r="V415" i="7"/>
  <c r="J422" i="7" s="1"/>
  <c r="V421" i="8"/>
  <c r="K428" i="8" s="1"/>
  <c r="CY654" i="1"/>
  <c r="X654" i="1" s="1"/>
  <c r="K589" i="8"/>
  <c r="J583" i="7"/>
  <c r="R176" i="1"/>
  <c r="V210" i="7"/>
  <c r="J216" i="7" s="1"/>
  <c r="V216" i="8"/>
  <c r="K222" i="8" s="1"/>
  <c r="R166" i="1"/>
  <c r="V158" i="8"/>
  <c r="K166" i="8" s="1"/>
  <c r="V152" i="7"/>
  <c r="J160" i="7" s="1"/>
  <c r="T210" i="7"/>
  <c r="J215" i="7" s="1"/>
  <c r="T216" i="8"/>
  <c r="K221" i="8" s="1"/>
  <c r="R317" i="8"/>
  <c r="K320" i="8" s="1"/>
  <c r="R311" i="7"/>
  <c r="J314" i="7" s="1"/>
  <c r="R463" i="8"/>
  <c r="K468" i="8" s="1"/>
  <c r="R457" i="7"/>
  <c r="J462" i="7" s="1"/>
  <c r="K242" i="7"/>
  <c r="L248" i="8"/>
  <c r="T595" i="8"/>
  <c r="K598" i="8" s="1"/>
  <c r="J600" i="8" s="1"/>
  <c r="T589" i="7"/>
  <c r="J592" i="7" s="1"/>
  <c r="K464" i="8"/>
  <c r="J458" i="7"/>
  <c r="K163" i="8"/>
  <c r="J157" i="7"/>
  <c r="GM343" i="1"/>
  <c r="GP343" i="1" s="1"/>
  <c r="K491" i="7"/>
  <c r="L497" i="8"/>
  <c r="GM590" i="1"/>
  <c r="GP590" i="1" s="1"/>
  <c r="R180" i="1"/>
  <c r="GK180" i="1" s="1"/>
  <c r="V245" i="8"/>
  <c r="V239" i="7"/>
  <c r="V104" i="7"/>
  <c r="J112" i="7" s="1"/>
  <c r="V110" i="8"/>
  <c r="K118" i="8" s="1"/>
  <c r="F519" i="1"/>
  <c r="Q503" i="1"/>
  <c r="V225" i="8"/>
  <c r="K231" i="8" s="1"/>
  <c r="V219" i="7"/>
  <c r="J225" i="7" s="1"/>
  <c r="J154" i="7"/>
  <c r="K160" i="8"/>
  <c r="GK174" i="1"/>
  <c r="J203" i="7"/>
  <c r="K209" i="8"/>
  <c r="R304" i="7"/>
  <c r="J307" i="7" s="1"/>
  <c r="R310" i="8"/>
  <c r="K313" i="8" s="1"/>
  <c r="T520" i="7"/>
  <c r="J525" i="7" s="1"/>
  <c r="I527" i="7" s="1"/>
  <c r="T526" i="8"/>
  <c r="K531" i="8" s="1"/>
  <c r="K505" i="8"/>
  <c r="J499" i="7"/>
  <c r="K77" i="8"/>
  <c r="J71" i="7"/>
  <c r="R84" i="1"/>
  <c r="V88" i="8"/>
  <c r="K96" i="8" s="1"/>
  <c r="V82" i="7"/>
  <c r="J90" i="7" s="1"/>
  <c r="P180" i="1"/>
  <c r="T338" i="8"/>
  <c r="K341" i="8" s="1"/>
  <c r="T332" i="7"/>
  <c r="J335" i="7" s="1"/>
  <c r="K513" i="8"/>
  <c r="J507" i="7"/>
  <c r="R589" i="7"/>
  <c r="J591" i="7" s="1"/>
  <c r="R595" i="8"/>
  <c r="K597" i="8" s="1"/>
  <c r="R480" i="8"/>
  <c r="K486" i="8" s="1"/>
  <c r="R474" i="7"/>
  <c r="J480" i="7" s="1"/>
  <c r="R526" i="8"/>
  <c r="K530" i="8" s="1"/>
  <c r="R520" i="7"/>
  <c r="J524" i="7" s="1"/>
  <c r="J305" i="7"/>
  <c r="K311" i="8"/>
  <c r="J316" i="8" s="1"/>
  <c r="GK85" i="1"/>
  <c r="GM85" i="1" s="1"/>
  <c r="GP85" i="1" s="1"/>
  <c r="K103" i="8"/>
  <c r="J97" i="7"/>
  <c r="T64" i="8"/>
  <c r="K71" i="8" s="1"/>
  <c r="T58" i="7"/>
  <c r="J65" i="7" s="1"/>
  <c r="CP171" i="1"/>
  <c r="O171" i="1" s="1"/>
  <c r="GM171" i="1" s="1"/>
  <c r="GP171" i="1" s="1"/>
  <c r="R221" i="1"/>
  <c r="V251" i="7"/>
  <c r="V257" i="8"/>
  <c r="R338" i="8"/>
  <c r="K340" i="8" s="1"/>
  <c r="R332" i="7"/>
  <c r="J334" i="7" s="1"/>
  <c r="CI353" i="1"/>
  <c r="CI337" i="1" s="1"/>
  <c r="CC337" i="1"/>
  <c r="GM595" i="1"/>
  <c r="GP595" i="1" s="1"/>
  <c r="CY429" i="1"/>
  <c r="X429" i="1" s="1"/>
  <c r="K422" i="8"/>
  <c r="J416" i="7"/>
  <c r="K91" i="8"/>
  <c r="J98" i="8" s="1"/>
  <c r="J85" i="7"/>
  <c r="K93" i="8"/>
  <c r="J87" i="7"/>
  <c r="V235" i="7"/>
  <c r="V241" i="8"/>
  <c r="R179" i="1"/>
  <c r="GK179" i="1" s="1"/>
  <c r="K542" i="8"/>
  <c r="J536" i="7"/>
  <c r="CY606" i="1"/>
  <c r="X606" i="1" s="1"/>
  <c r="GM606" i="1" s="1"/>
  <c r="GP606" i="1" s="1"/>
  <c r="CZ606" i="1"/>
  <c r="Y606" i="1" s="1"/>
  <c r="AD353" i="1"/>
  <c r="T270" i="8"/>
  <c r="K274" i="8" s="1"/>
  <c r="T264" i="7"/>
  <c r="J268" i="7" s="1"/>
  <c r="T595" i="7"/>
  <c r="J598" i="7" s="1"/>
  <c r="T601" i="8"/>
  <c r="K604" i="8" s="1"/>
  <c r="R87" i="1"/>
  <c r="GK87" i="1" s="1"/>
  <c r="V115" i="7"/>
  <c r="V121" i="8"/>
  <c r="K279" i="8"/>
  <c r="J273" i="7"/>
  <c r="CP550" i="1"/>
  <c r="O550" i="1" s="1"/>
  <c r="GM550" i="1" s="1"/>
  <c r="GP550" i="1" s="1"/>
  <c r="K475" i="8"/>
  <c r="J469" i="7"/>
  <c r="CP591" i="1"/>
  <c r="O591" i="1" s="1"/>
  <c r="AB614" i="1" s="1"/>
  <c r="T318" i="7"/>
  <c r="J322" i="7" s="1"/>
  <c r="T324" i="8"/>
  <c r="K328" i="8" s="1"/>
  <c r="CZ45" i="1"/>
  <c r="Y45" i="1" s="1"/>
  <c r="AL47" i="1" s="1"/>
  <c r="AT230" i="1"/>
  <c r="AT214" i="1" s="1"/>
  <c r="CY608" i="1"/>
  <c r="X608" i="1" s="1"/>
  <c r="GM608" i="1" s="1"/>
  <c r="GP608" i="1" s="1"/>
  <c r="S239" i="7"/>
  <c r="CY45" i="1"/>
  <c r="X45" i="1" s="1"/>
  <c r="J230" i="7"/>
  <c r="K236" i="8"/>
  <c r="GM44" i="1"/>
  <c r="GP44" i="1" s="1"/>
  <c r="R450" i="7"/>
  <c r="J453" i="7" s="1"/>
  <c r="R456" i="8"/>
  <c r="K459" i="8" s="1"/>
  <c r="K364" i="8"/>
  <c r="J358" i="7"/>
  <c r="GK345" i="1"/>
  <c r="GM345" i="1" s="1"/>
  <c r="GP345" i="1" s="1"/>
  <c r="J603" i="7"/>
  <c r="K609" i="8"/>
  <c r="CY658" i="1"/>
  <c r="X658" i="1" s="1"/>
  <c r="CZ658" i="1"/>
  <c r="Y658" i="1" s="1"/>
  <c r="T355" i="7"/>
  <c r="J361" i="7" s="1"/>
  <c r="T361" i="8"/>
  <c r="K367" i="8" s="1"/>
  <c r="J370" i="8" s="1"/>
  <c r="AQ47" i="1"/>
  <c r="AQ123" i="1" s="1"/>
  <c r="T129" i="8"/>
  <c r="K134" i="8" s="1"/>
  <c r="T123" i="7"/>
  <c r="J128" i="7" s="1"/>
  <c r="T286" i="7"/>
  <c r="J290" i="7" s="1"/>
  <c r="I292" i="7" s="1"/>
  <c r="T292" i="8"/>
  <c r="K296" i="8" s="1"/>
  <c r="AF555" i="1"/>
  <c r="BZ30" i="1"/>
  <c r="R129" i="8"/>
  <c r="K133" i="8" s="1"/>
  <c r="R123" i="7"/>
  <c r="J127" i="7" s="1"/>
  <c r="GM346" i="1"/>
  <c r="GP346" i="1" s="1"/>
  <c r="R405" i="7"/>
  <c r="J410" i="7" s="1"/>
  <c r="R411" i="8"/>
  <c r="K416" i="8" s="1"/>
  <c r="AS614" i="1"/>
  <c r="AS587" i="1" s="1"/>
  <c r="S245" i="8"/>
  <c r="GM172" i="1"/>
  <c r="GP172" i="1" s="1"/>
  <c r="F404" i="1"/>
  <c r="R385" i="1"/>
  <c r="CY553" i="1"/>
  <c r="X553" i="1" s="1"/>
  <c r="AK555" i="1" s="1"/>
  <c r="K493" i="8"/>
  <c r="J487" i="7"/>
  <c r="K404" i="8"/>
  <c r="J398" i="7"/>
  <c r="GK433" i="1"/>
  <c r="GM433" i="1" s="1"/>
  <c r="GP433" i="1" s="1"/>
  <c r="J428" i="7"/>
  <c r="K434" i="8"/>
  <c r="R361" i="8"/>
  <c r="K366" i="8" s="1"/>
  <c r="R355" i="7"/>
  <c r="J360" i="7" s="1"/>
  <c r="AF182" i="1"/>
  <c r="S182" i="1" s="1"/>
  <c r="AT159" i="1"/>
  <c r="AD441" i="1"/>
  <c r="K413" i="8"/>
  <c r="J407" i="7"/>
  <c r="T278" i="7"/>
  <c r="J283" i="7" s="1"/>
  <c r="T284" i="8"/>
  <c r="K289" i="8" s="1"/>
  <c r="J190" i="7"/>
  <c r="K196" i="8"/>
  <c r="R169" i="1"/>
  <c r="GK169" i="1" s="1"/>
  <c r="V163" i="7"/>
  <c r="V169" i="8"/>
  <c r="AT93" i="1"/>
  <c r="AT79" i="1" s="1"/>
  <c r="AK441" i="1"/>
  <c r="AK422" i="1" s="1"/>
  <c r="R395" i="7"/>
  <c r="J400" i="7" s="1"/>
  <c r="I404" i="7" s="1"/>
  <c r="R401" i="8"/>
  <c r="K406" i="8" s="1"/>
  <c r="J410" i="8" s="1"/>
  <c r="CP593" i="1"/>
  <c r="O593" i="1" s="1"/>
  <c r="GM593" i="1" s="1"/>
  <c r="GP593" i="1" s="1"/>
  <c r="J508" i="7"/>
  <c r="K514" i="8"/>
  <c r="CP658" i="1"/>
  <c r="O658" i="1" s="1"/>
  <c r="J606" i="7"/>
  <c r="K612" i="8"/>
  <c r="R284" i="8"/>
  <c r="K288" i="8" s="1"/>
  <c r="R278" i="7"/>
  <c r="J282" i="7" s="1"/>
  <c r="AT665" i="1"/>
  <c r="CY172" i="1"/>
  <c r="X172" i="1" s="1"/>
  <c r="J179" i="7"/>
  <c r="K185" i="8"/>
  <c r="CZ172" i="1"/>
  <c r="Y172" i="1" s="1"/>
  <c r="J521" i="7"/>
  <c r="K527" i="8"/>
  <c r="CP45" i="1"/>
  <c r="O45" i="1" s="1"/>
  <c r="K124" i="8"/>
  <c r="J118" i="7"/>
  <c r="R99" i="8"/>
  <c r="K105" i="8" s="1"/>
  <c r="R93" i="7"/>
  <c r="J99" i="7" s="1"/>
  <c r="I103" i="7" s="1"/>
  <c r="R264" i="8"/>
  <c r="K266" i="8" s="1"/>
  <c r="J269" i="8" s="1"/>
  <c r="R258" i="7"/>
  <c r="J260" i="7" s="1"/>
  <c r="I263" i="7" s="1"/>
  <c r="BA271" i="1"/>
  <c r="F291" i="1" s="1"/>
  <c r="GM662" i="1"/>
  <c r="GP662" i="1" s="1"/>
  <c r="J451" i="7"/>
  <c r="K457" i="8"/>
  <c r="R173" i="1"/>
  <c r="V188" i="7"/>
  <c r="J196" i="7" s="1"/>
  <c r="V194" i="8"/>
  <c r="K202" i="8" s="1"/>
  <c r="CY661" i="1"/>
  <c r="X661" i="1" s="1"/>
  <c r="K625" i="8"/>
  <c r="J619" i="7"/>
  <c r="J623" i="8"/>
  <c r="R41" i="1"/>
  <c r="V58" i="7"/>
  <c r="J66" i="7" s="1"/>
  <c r="V64" i="8"/>
  <c r="K72" i="8" s="1"/>
  <c r="CP439" i="1"/>
  <c r="O439" i="1" s="1"/>
  <c r="GM439" i="1" s="1"/>
  <c r="GP439" i="1" s="1"/>
  <c r="K67" i="8"/>
  <c r="J61" i="7"/>
  <c r="AF47" i="1"/>
  <c r="AF30" i="1" s="1"/>
  <c r="T43" i="8"/>
  <c r="K47" i="8" s="1"/>
  <c r="J49" i="8" s="1"/>
  <c r="T37" i="7"/>
  <c r="J41" i="7" s="1"/>
  <c r="I43" i="7" s="1"/>
  <c r="J202" i="7"/>
  <c r="K208" i="8"/>
  <c r="R177" i="1"/>
  <c r="AD271" i="1"/>
  <c r="T258" i="7"/>
  <c r="J261" i="7" s="1"/>
  <c r="T264" i="8"/>
  <c r="K267" i="8" s="1"/>
  <c r="GM218" i="1"/>
  <c r="GP218" i="1" s="1"/>
  <c r="CG262" i="1"/>
  <c r="CJ182" i="1"/>
  <c r="T431" i="8"/>
  <c r="K437" i="8" s="1"/>
  <c r="T425" i="7"/>
  <c r="J431" i="7" s="1"/>
  <c r="BC503" i="1"/>
  <c r="F711" i="1"/>
  <c r="GK172" i="1"/>
  <c r="K187" i="8"/>
  <c r="J181" i="7"/>
  <c r="R227" i="1"/>
  <c r="GK227" i="1" s="1"/>
  <c r="V293" i="7"/>
  <c r="V299" i="8"/>
  <c r="R351" i="1"/>
  <c r="V375" i="7"/>
  <c r="J382" i="7" s="1"/>
  <c r="V381" i="8"/>
  <c r="K388" i="8" s="1"/>
  <c r="R604" i="1"/>
  <c r="GK604" i="1" s="1"/>
  <c r="V528" i="7"/>
  <c r="V534" i="8"/>
  <c r="T588" i="8"/>
  <c r="K592" i="8" s="1"/>
  <c r="T582" i="7"/>
  <c r="J586" i="7" s="1"/>
  <c r="CP178" i="1"/>
  <c r="O178" i="1" s="1"/>
  <c r="CP429" i="1"/>
  <c r="O429" i="1" s="1"/>
  <c r="K423" i="8"/>
  <c r="J417" i="7"/>
  <c r="AF665" i="1"/>
  <c r="AF646" i="1" s="1"/>
  <c r="R528" i="7"/>
  <c r="J531" i="7" s="1"/>
  <c r="R534" i="8"/>
  <c r="K537" i="8" s="1"/>
  <c r="K535" i="8"/>
  <c r="J529" i="7"/>
  <c r="J298" i="8"/>
  <c r="R210" i="7"/>
  <c r="J214" i="7" s="1"/>
  <c r="R216" i="8"/>
  <c r="K220" i="8" s="1"/>
  <c r="GM430" i="1"/>
  <c r="GP430" i="1" s="1"/>
  <c r="CP654" i="1"/>
  <c r="O654" i="1" s="1"/>
  <c r="GM654" i="1" s="1"/>
  <c r="GP654" i="1" s="1"/>
  <c r="T574" i="8"/>
  <c r="K578" i="8" s="1"/>
  <c r="T568" i="7"/>
  <c r="J572" i="7" s="1"/>
  <c r="GK165" i="1"/>
  <c r="K151" i="8"/>
  <c r="J145" i="7"/>
  <c r="R593" i="1"/>
  <c r="GK593" i="1" s="1"/>
  <c r="V511" i="8"/>
  <c r="V505" i="7"/>
  <c r="E239" i="7"/>
  <c r="F245" i="8"/>
  <c r="R548" i="1"/>
  <c r="V457" i="7"/>
  <c r="J464" i="7" s="1"/>
  <c r="V463" i="8"/>
  <c r="K470" i="8" s="1"/>
  <c r="K226" i="8"/>
  <c r="J220" i="7"/>
  <c r="R269" i="1"/>
  <c r="GK269" i="1" s="1"/>
  <c r="GM269" i="1" s="1"/>
  <c r="GP269" i="1" s="1"/>
  <c r="V338" i="8"/>
  <c r="V332" i="7"/>
  <c r="F720" i="1"/>
  <c r="K465" i="8"/>
  <c r="J459" i="7"/>
  <c r="I466" i="7" s="1"/>
  <c r="T88" i="8"/>
  <c r="K95" i="8" s="1"/>
  <c r="T82" i="7"/>
  <c r="J89" i="7" s="1"/>
  <c r="CZ166" i="1"/>
  <c r="Y166" i="1" s="1"/>
  <c r="R618" i="8"/>
  <c r="K620" i="8" s="1"/>
  <c r="R612" i="7"/>
  <c r="J614" i="7" s="1"/>
  <c r="I617" i="7" s="1"/>
  <c r="K494" i="8"/>
  <c r="J488" i="7"/>
  <c r="AH555" i="1"/>
  <c r="U180" i="1"/>
  <c r="AH182" i="1" s="1"/>
  <c r="R64" i="8"/>
  <c r="K70" i="8" s="1"/>
  <c r="R58" i="7"/>
  <c r="J64" i="7" s="1"/>
  <c r="AT47" i="1"/>
  <c r="R341" i="1"/>
  <c r="AE353" i="1" s="1"/>
  <c r="V354" i="8"/>
  <c r="V348" i="7"/>
  <c r="AI422" i="1"/>
  <c r="V441" i="1"/>
  <c r="K233" i="7"/>
  <c r="L239" i="8"/>
  <c r="K276" i="7"/>
  <c r="L282" i="8"/>
  <c r="J172" i="7"/>
  <c r="K178" i="8"/>
  <c r="AQ353" i="1"/>
  <c r="GM387" i="1"/>
  <c r="GP387" i="1" s="1"/>
  <c r="V93" i="7"/>
  <c r="J101" i="7" s="1"/>
  <c r="V99" i="8"/>
  <c r="K107" i="8" s="1"/>
  <c r="U245" i="8"/>
  <c r="T235" i="7"/>
  <c r="T241" i="8"/>
  <c r="AZ271" i="1"/>
  <c r="GM602" i="1"/>
  <c r="GP602" i="1" s="1"/>
  <c r="F405" i="1"/>
  <c r="S385" i="1"/>
  <c r="CZ268" i="1"/>
  <c r="Y268" i="1" s="1"/>
  <c r="GM268" i="1" s="1"/>
  <c r="GP268" i="1" s="1"/>
  <c r="AJ543" i="1"/>
  <c r="BA385" i="1"/>
  <c r="F410" i="1"/>
  <c r="J106" i="7"/>
  <c r="K112" i="8"/>
  <c r="GM226" i="1"/>
  <c r="GP226" i="1" s="1"/>
  <c r="R286" i="7"/>
  <c r="J289" i="7" s="1"/>
  <c r="R292" i="8"/>
  <c r="K295" i="8" s="1"/>
  <c r="AS665" i="1"/>
  <c r="CF503" i="1"/>
  <c r="AW507" i="1"/>
  <c r="Q239" i="7"/>
  <c r="GM90" i="1"/>
  <c r="GP90" i="1" s="1"/>
  <c r="GM162" i="1"/>
  <c r="GP162" i="1" s="1"/>
  <c r="R550" i="1"/>
  <c r="GK550" i="1" s="1"/>
  <c r="V473" i="8"/>
  <c r="V467" i="7"/>
  <c r="J596" i="7"/>
  <c r="I600" i="7" s="1"/>
  <c r="K602" i="8"/>
  <c r="J606" i="8" s="1"/>
  <c r="T44" i="7"/>
  <c r="J48" i="7" s="1"/>
  <c r="T50" i="8"/>
  <c r="K54" i="8" s="1"/>
  <c r="J56" i="8" s="1"/>
  <c r="J165" i="7"/>
  <c r="I169" i="7" s="1"/>
  <c r="K171" i="8"/>
  <c r="J175" i="8" s="1"/>
  <c r="AF441" i="1"/>
  <c r="AF422" i="1" s="1"/>
  <c r="T519" i="8"/>
  <c r="K523" i="8" s="1"/>
  <c r="T513" i="7"/>
  <c r="J517" i="7" s="1"/>
  <c r="R609" i="1"/>
  <c r="GK609" i="1" s="1"/>
  <c r="V555" i="8"/>
  <c r="V549" i="7"/>
  <c r="R661" i="1"/>
  <c r="GK661" i="1" s="1"/>
  <c r="V624" i="8"/>
  <c r="V618" i="7"/>
  <c r="AL441" i="1"/>
  <c r="Y441" i="1" s="1"/>
  <c r="T401" i="8"/>
  <c r="K407" i="8" s="1"/>
  <c r="T395" i="7"/>
  <c r="J401" i="7" s="1"/>
  <c r="T614" i="1"/>
  <c r="T695" i="1" s="1"/>
  <c r="R265" i="1"/>
  <c r="GK265" i="1" s="1"/>
  <c r="V311" i="7"/>
  <c r="V317" i="8"/>
  <c r="CP551" i="1"/>
  <c r="O551" i="1" s="1"/>
  <c r="GM551" i="1" s="1"/>
  <c r="GP551" i="1" s="1"/>
  <c r="K485" i="8"/>
  <c r="J490" i="8" s="1"/>
  <c r="J479" i="7"/>
  <c r="T147" i="8"/>
  <c r="K154" i="8" s="1"/>
  <c r="J157" i="8" s="1"/>
  <c r="T141" i="7"/>
  <c r="J148" i="7" s="1"/>
  <c r="GM168" i="1"/>
  <c r="GP168" i="1" s="1"/>
  <c r="AD555" i="1"/>
  <c r="R547" i="1"/>
  <c r="GK547" i="1" s="1"/>
  <c r="V456" i="8"/>
  <c r="V450" i="7"/>
  <c r="R43" i="8"/>
  <c r="K46" i="8" s="1"/>
  <c r="R37" i="7"/>
  <c r="J40" i="7" s="1"/>
  <c r="R147" i="8"/>
  <c r="K153" i="8" s="1"/>
  <c r="R141" i="7"/>
  <c r="J147" i="7" s="1"/>
  <c r="AG182" i="1"/>
  <c r="AG159" i="1" s="1"/>
  <c r="CP612" i="1"/>
  <c r="O612" i="1" s="1"/>
  <c r="GM612" i="1" s="1"/>
  <c r="GP612" i="1" s="1"/>
  <c r="K564" i="8"/>
  <c r="J558" i="7"/>
  <c r="CZ553" i="1"/>
  <c r="Y553" i="1" s="1"/>
  <c r="K131" i="8"/>
  <c r="J125" i="7"/>
  <c r="AG230" i="1"/>
  <c r="T230" i="1" s="1"/>
  <c r="BY262" i="1"/>
  <c r="CZ173" i="1"/>
  <c r="Y173" i="1" s="1"/>
  <c r="BY159" i="1"/>
  <c r="BY214" i="1"/>
  <c r="CZ341" i="1"/>
  <c r="Y341" i="1" s="1"/>
  <c r="F517" i="1"/>
  <c r="GK425" i="1"/>
  <c r="R431" i="8"/>
  <c r="K436" i="8" s="1"/>
  <c r="J440" i="8" s="1"/>
  <c r="R425" i="7"/>
  <c r="J430" i="7" s="1"/>
  <c r="R467" i="7"/>
  <c r="J470" i="7" s="1"/>
  <c r="R473" i="8"/>
  <c r="K476" i="8" s="1"/>
  <c r="R652" i="1"/>
  <c r="GK652" i="1" s="1"/>
  <c r="V581" i="8"/>
  <c r="V575" i="7"/>
  <c r="GM505" i="1"/>
  <c r="GP505" i="1" s="1"/>
  <c r="J406" i="7"/>
  <c r="I414" i="7" s="1"/>
  <c r="K412" i="8"/>
  <c r="J420" i="8" s="1"/>
  <c r="K286" i="8"/>
  <c r="J280" i="7"/>
  <c r="I285" i="7" s="1"/>
  <c r="J366" i="7"/>
  <c r="K372" i="8"/>
  <c r="CZ348" i="1"/>
  <c r="Y348" i="1" s="1"/>
  <c r="CY348" i="1"/>
  <c r="X348" i="1" s="1"/>
  <c r="GK658" i="1"/>
  <c r="J605" i="7"/>
  <c r="K611" i="8"/>
  <c r="F403" i="1"/>
  <c r="BB385" i="1"/>
  <c r="K319" i="8"/>
  <c r="J313" i="7"/>
  <c r="CY598" i="1"/>
  <c r="X598" i="1" s="1"/>
  <c r="J514" i="7"/>
  <c r="K520" i="8"/>
  <c r="R178" i="1"/>
  <c r="GK178" i="1" s="1"/>
  <c r="V228" i="7"/>
  <c r="V234" i="8"/>
  <c r="T311" i="7"/>
  <c r="J315" i="7" s="1"/>
  <c r="T317" i="8"/>
  <c r="K321" i="8" s="1"/>
  <c r="T463" i="8"/>
  <c r="K469" i="8" s="1"/>
  <c r="T457" i="7"/>
  <c r="J463" i="7" s="1"/>
  <c r="T528" i="7"/>
  <c r="J532" i="7" s="1"/>
  <c r="T534" i="8"/>
  <c r="K538" i="8" s="1"/>
  <c r="CY171" i="1"/>
  <c r="X171" i="1" s="1"/>
  <c r="J171" i="7"/>
  <c r="K177" i="8"/>
  <c r="GM167" i="1"/>
  <c r="GP167" i="1" s="1"/>
  <c r="CP351" i="1"/>
  <c r="O351" i="1" s="1"/>
  <c r="K383" i="8"/>
  <c r="J377" i="7"/>
  <c r="I384" i="7" s="1"/>
  <c r="R654" i="1"/>
  <c r="GK654" i="1" s="1"/>
  <c r="V588" i="8"/>
  <c r="V582" i="7"/>
  <c r="J312" i="7"/>
  <c r="K318" i="8"/>
  <c r="T57" i="8"/>
  <c r="K61" i="8" s="1"/>
  <c r="T51" i="7"/>
  <c r="J55" i="7" s="1"/>
  <c r="T304" i="7"/>
  <c r="J308" i="7" s="1"/>
  <c r="T310" i="8"/>
  <c r="K314" i="8" s="1"/>
  <c r="J557" i="7"/>
  <c r="K563" i="8"/>
  <c r="T480" i="8"/>
  <c r="K487" i="8" s="1"/>
  <c r="T474" i="7"/>
  <c r="J481" i="7" s="1"/>
  <c r="R568" i="7"/>
  <c r="J571" i="7" s="1"/>
  <c r="I574" i="7" s="1"/>
  <c r="R574" i="8"/>
  <c r="K577" i="8" s="1"/>
  <c r="J580" i="8" s="1"/>
  <c r="R88" i="8"/>
  <c r="K94" i="8" s="1"/>
  <c r="R82" i="7"/>
  <c r="J88" i="7" s="1"/>
  <c r="CP216" i="1"/>
  <c r="O216" i="1" s="1"/>
  <c r="CY166" i="1"/>
  <c r="X166" i="1" s="1"/>
  <c r="R171" i="1"/>
  <c r="GK171" i="1" s="1"/>
  <c r="V176" i="8"/>
  <c r="V170" i="7"/>
  <c r="CG353" i="1"/>
  <c r="R598" i="1"/>
  <c r="GK598" i="1" s="1"/>
  <c r="V519" i="8"/>
  <c r="V513" i="7"/>
  <c r="R595" i="7"/>
  <c r="J597" i="7" s="1"/>
  <c r="R601" i="8"/>
  <c r="K603" i="8" s="1"/>
  <c r="T631" i="8"/>
  <c r="K636" i="8" s="1"/>
  <c r="T625" i="7"/>
  <c r="J630" i="7" s="1"/>
  <c r="I632" i="7" s="1"/>
  <c r="R591" i="1"/>
  <c r="GK591" i="1" s="1"/>
  <c r="V504" i="8"/>
  <c r="V498" i="7"/>
  <c r="F639" i="1"/>
  <c r="BD587" i="1"/>
  <c r="K332" i="8"/>
  <c r="J326" i="7"/>
  <c r="J543" i="7"/>
  <c r="K549" i="8"/>
  <c r="J53" i="7"/>
  <c r="K59" i="8"/>
  <c r="L303" i="8"/>
  <c r="K297" i="7"/>
  <c r="CZ177" i="1"/>
  <c r="Y177" i="1" s="1"/>
  <c r="R631" i="8"/>
  <c r="K635" i="8" s="1"/>
  <c r="J638" i="8" s="1"/>
  <c r="R625" i="7"/>
  <c r="J629" i="7" s="1"/>
  <c r="U239" i="7"/>
  <c r="J294" i="7"/>
  <c r="K300" i="8"/>
  <c r="R241" i="8"/>
  <c r="R235" i="7"/>
  <c r="R270" i="8"/>
  <c r="K273" i="8" s="1"/>
  <c r="J276" i="8" s="1"/>
  <c r="R264" i="7"/>
  <c r="J267" i="7" s="1"/>
  <c r="I270" i="7" s="1"/>
  <c r="CY177" i="1"/>
  <c r="X177" i="1" s="1"/>
  <c r="T624" i="8"/>
  <c r="K628" i="8" s="1"/>
  <c r="T618" i="7"/>
  <c r="J622" i="7" s="1"/>
  <c r="GM659" i="1"/>
  <c r="GP659" i="1" s="1"/>
  <c r="CP548" i="1"/>
  <c r="O548" i="1" s="1"/>
  <c r="J390" i="8"/>
  <c r="R599" i="1"/>
  <c r="GK599" i="1" s="1"/>
  <c r="GM599" i="1" s="1"/>
  <c r="GP599" i="1" s="1"/>
  <c r="V520" i="7"/>
  <c r="V526" i="8"/>
  <c r="GM546" i="1"/>
  <c r="GP546" i="1" s="1"/>
  <c r="R375" i="7"/>
  <c r="J380" i="7" s="1"/>
  <c r="R381" i="8"/>
  <c r="K386" i="8" s="1"/>
  <c r="T180" i="1"/>
  <c r="R324" i="8"/>
  <c r="K327" i="8" s="1"/>
  <c r="R318" i="7"/>
  <c r="J321" i="7" s="1"/>
  <c r="CH353" i="1"/>
  <c r="AL555" i="1"/>
  <c r="T456" i="8"/>
  <c r="K460" i="8" s="1"/>
  <c r="T450" i="7"/>
  <c r="J454" i="7" s="1"/>
  <c r="K339" i="8"/>
  <c r="J343" i="8" s="1"/>
  <c r="J333" i="7"/>
  <c r="K325" i="8"/>
  <c r="J319" i="7"/>
  <c r="I324" i="7" s="1"/>
  <c r="I434" i="7"/>
  <c r="F284" i="1"/>
  <c r="BB262" i="1"/>
  <c r="AJ182" i="1"/>
  <c r="AJ159" i="1" s="1"/>
  <c r="CF353" i="1"/>
  <c r="GK551" i="1"/>
  <c r="J478" i="7"/>
  <c r="K484" i="8"/>
  <c r="Q180" i="1"/>
  <c r="AD182" i="1" s="1"/>
  <c r="K259" i="8"/>
  <c r="J253" i="7"/>
  <c r="CE353" i="1"/>
  <c r="T411" i="8"/>
  <c r="K417" i="8" s="1"/>
  <c r="T405" i="7"/>
  <c r="J411" i="7" s="1"/>
  <c r="GM607" i="1"/>
  <c r="GP607" i="1" s="1"/>
  <c r="Q245" i="8"/>
  <c r="GM39" i="1"/>
  <c r="GP39" i="1" s="1"/>
  <c r="R50" i="8"/>
  <c r="K53" i="8" s="1"/>
  <c r="R44" i="7"/>
  <c r="J47" i="7" s="1"/>
  <c r="I50" i="7" s="1"/>
  <c r="GM596" i="1"/>
  <c r="GP596" i="1" s="1"/>
  <c r="CP604" i="1"/>
  <c r="O604" i="1" s="1"/>
  <c r="R86" i="1"/>
  <c r="CZ609" i="1"/>
  <c r="Y609" i="1" s="1"/>
  <c r="K556" i="8"/>
  <c r="J550" i="7"/>
  <c r="CY609" i="1"/>
  <c r="X609" i="1" s="1"/>
  <c r="GM609" i="1" s="1"/>
  <c r="GP609" i="1" s="1"/>
  <c r="J60" i="7"/>
  <c r="K66" i="8"/>
  <c r="AF353" i="1"/>
  <c r="AF337" i="1" s="1"/>
  <c r="GM350" i="1"/>
  <c r="GP350" i="1" s="1"/>
  <c r="CZ591" i="1"/>
  <c r="Y591" i="1" s="1"/>
  <c r="GM660" i="1"/>
  <c r="GP660" i="1" s="1"/>
  <c r="AF614" i="1"/>
  <c r="AF587" i="1" s="1"/>
  <c r="CY591" i="1"/>
  <c r="X591" i="1" s="1"/>
  <c r="K161" i="8"/>
  <c r="J155" i="7"/>
  <c r="R267" i="1"/>
  <c r="GK267" i="1" s="1"/>
  <c r="GM267" i="1" s="1"/>
  <c r="GP267" i="1" s="1"/>
  <c r="V318" i="7"/>
  <c r="V324" i="8"/>
  <c r="GM611" i="1"/>
  <c r="GP611" i="1" s="1"/>
  <c r="T473" i="8"/>
  <c r="K477" i="8" s="1"/>
  <c r="T467" i="7"/>
  <c r="J471" i="7" s="1"/>
  <c r="GM33" i="1"/>
  <c r="GP33" i="1" s="1"/>
  <c r="K123" i="8"/>
  <c r="J117" i="7"/>
  <c r="J204" i="7"/>
  <c r="K210" i="8"/>
  <c r="CP86" i="1"/>
  <c r="O86" i="1" s="1"/>
  <c r="J107" i="7"/>
  <c r="K113" i="8"/>
  <c r="AP271" i="1"/>
  <c r="AP301" i="1" s="1"/>
  <c r="CY173" i="1"/>
  <c r="X173" i="1" s="1"/>
  <c r="R264" i="1"/>
  <c r="V304" i="7"/>
  <c r="V310" i="8"/>
  <c r="R224" i="1"/>
  <c r="GK224" i="1" s="1"/>
  <c r="V277" i="8"/>
  <c r="V271" i="7"/>
  <c r="CY341" i="1"/>
  <c r="X341" i="1" s="1"/>
  <c r="R553" i="1"/>
  <c r="GK553" i="1" s="1"/>
  <c r="V485" i="7"/>
  <c r="V491" i="8"/>
  <c r="AD665" i="1"/>
  <c r="AD646" i="1" s="1"/>
  <c r="GM600" i="1"/>
  <c r="GP600" i="1" s="1"/>
  <c r="T581" i="8"/>
  <c r="K585" i="8" s="1"/>
  <c r="T575" i="7"/>
  <c r="J579" i="7" s="1"/>
  <c r="CY612" i="1"/>
  <c r="X612" i="1" s="1"/>
  <c r="T271" i="1"/>
  <c r="AG262" i="1"/>
  <c r="J237" i="7"/>
  <c r="K243" i="8"/>
  <c r="J211" i="7"/>
  <c r="K217" i="8"/>
  <c r="R581" i="8"/>
  <c r="K584" i="8" s="1"/>
  <c r="J587" i="8" s="1"/>
  <c r="R575" i="7"/>
  <c r="J578" i="7" s="1"/>
  <c r="I581" i="7" s="1"/>
  <c r="CP340" i="1"/>
  <c r="O340" i="1" s="1"/>
  <c r="GM340" i="1" s="1"/>
  <c r="GP340" i="1" s="1"/>
  <c r="AJ214" i="1"/>
  <c r="W230" i="1"/>
  <c r="T182" i="1"/>
  <c r="CJ159" i="1"/>
  <c r="BA182" i="1"/>
  <c r="Q441" i="1"/>
  <c r="AD422" i="1"/>
  <c r="GK264" i="1"/>
  <c r="AE271" i="1"/>
  <c r="P385" i="1"/>
  <c r="F393" i="1"/>
  <c r="GM650" i="1"/>
  <c r="AD30" i="1"/>
  <c r="Q47" i="1"/>
  <c r="F106" i="1"/>
  <c r="BB79" i="1"/>
  <c r="CY86" i="1"/>
  <c r="X86" i="1" s="1"/>
  <c r="CZ86" i="1"/>
  <c r="Y86" i="1" s="1"/>
  <c r="CP91" i="1"/>
  <c r="O91" i="1" s="1"/>
  <c r="GM91" i="1" s="1"/>
  <c r="GP91" i="1" s="1"/>
  <c r="AI214" i="1"/>
  <c r="V230" i="1"/>
  <c r="CP264" i="1"/>
  <c r="O264" i="1" s="1"/>
  <c r="O385" i="1"/>
  <c r="F392" i="1"/>
  <c r="AW390" i="1"/>
  <c r="CF385" i="1"/>
  <c r="CY266" i="1"/>
  <c r="X266" i="1" s="1"/>
  <c r="CZ266" i="1"/>
  <c r="Y266" i="1" s="1"/>
  <c r="CE441" i="1"/>
  <c r="CF441" i="1"/>
  <c r="P441" i="1"/>
  <c r="AC422" i="1"/>
  <c r="CH441" i="1"/>
  <c r="AX390" i="1"/>
  <c r="CG385" i="1"/>
  <c r="GM545" i="1"/>
  <c r="GP545" i="1" s="1"/>
  <c r="AC555" i="1"/>
  <c r="F573" i="1"/>
  <c r="AT543" i="1"/>
  <c r="AT422" i="1"/>
  <c r="F459" i="1"/>
  <c r="AD337" i="1"/>
  <c r="Q353" i="1"/>
  <c r="F529" i="1"/>
  <c r="U503" i="1"/>
  <c r="AS182" i="1"/>
  <c r="CB159" i="1"/>
  <c r="AQ230" i="1"/>
  <c r="BZ214" i="1"/>
  <c r="AP159" i="1"/>
  <c r="F191" i="1"/>
  <c r="AV390" i="1"/>
  <c r="CE385" i="1"/>
  <c r="CI230" i="1"/>
  <c r="AC262" i="1"/>
  <c r="P271" i="1"/>
  <c r="CH271" i="1"/>
  <c r="CE271" i="1"/>
  <c r="CF271" i="1"/>
  <c r="BA337" i="1"/>
  <c r="F373" i="1"/>
  <c r="GM436" i="1"/>
  <c r="GP436" i="1" s="1"/>
  <c r="CP427" i="1"/>
  <c r="O427" i="1" s="1"/>
  <c r="AH422" i="1"/>
  <c r="U441" i="1"/>
  <c r="AL543" i="1"/>
  <c r="Y555" i="1"/>
  <c r="F400" i="1"/>
  <c r="AQ385" i="1"/>
  <c r="F576" i="1"/>
  <c r="T543" i="1"/>
  <c r="AZ665" i="1"/>
  <c r="CI646" i="1"/>
  <c r="AP123" i="1"/>
  <c r="F56" i="1"/>
  <c r="AP30" i="1"/>
  <c r="F631" i="1"/>
  <c r="AT271" i="1"/>
  <c r="CC262" i="1"/>
  <c r="T93" i="1"/>
  <c r="AG79" i="1"/>
  <c r="AO422" i="1"/>
  <c r="F445" i="1"/>
  <c r="CY81" i="1"/>
  <c r="X81" i="1" s="1"/>
  <c r="CZ81" i="1"/>
  <c r="Y81" i="1" s="1"/>
  <c r="AS30" i="1"/>
  <c r="F64" i="1"/>
  <c r="S271" i="1"/>
  <c r="AF262" i="1"/>
  <c r="F239" i="1"/>
  <c r="AP214" i="1"/>
  <c r="AF543" i="1"/>
  <c r="S555" i="1"/>
  <c r="GM598" i="1"/>
  <c r="GP598" i="1" s="1"/>
  <c r="F521" i="1"/>
  <c r="R503" i="1"/>
  <c r="AQ555" i="1"/>
  <c r="BZ543" i="1"/>
  <c r="CG555" i="1"/>
  <c r="CG587" i="1"/>
  <c r="AX614" i="1"/>
  <c r="CY87" i="1"/>
  <c r="X87" i="1" s="1"/>
  <c r="CZ87" i="1"/>
  <c r="Y87" i="1" s="1"/>
  <c r="AT337" i="1"/>
  <c r="F371" i="1"/>
  <c r="AT471" i="1"/>
  <c r="CJ422" i="1"/>
  <c r="BA441" i="1"/>
  <c r="Q271" i="1"/>
  <c r="AD262" i="1"/>
  <c r="AF159" i="1"/>
  <c r="AD93" i="1"/>
  <c r="GK221" i="1"/>
  <c r="F402" i="1"/>
  <c r="Q385" i="1"/>
  <c r="AS422" i="1"/>
  <c r="F458" i="1"/>
  <c r="GM653" i="1"/>
  <c r="GP653" i="1" s="1"/>
  <c r="CP652" i="1"/>
  <c r="O652" i="1" s="1"/>
  <c r="GM652" i="1" s="1"/>
  <c r="GP652" i="1" s="1"/>
  <c r="AI79" i="1"/>
  <c r="V93" i="1"/>
  <c r="BA665" i="1"/>
  <c r="CJ646" i="1"/>
  <c r="F357" i="1"/>
  <c r="AO337" i="1"/>
  <c r="AO471" i="1"/>
  <c r="CP547" i="1"/>
  <c r="O547" i="1" s="1"/>
  <c r="AS93" i="1"/>
  <c r="CB79" i="1"/>
  <c r="BD337" i="1"/>
  <c r="F378" i="1"/>
  <c r="BD471" i="1"/>
  <c r="AZ390" i="1"/>
  <c r="CI385" i="1"/>
  <c r="AS230" i="1"/>
  <c r="CB214" i="1"/>
  <c r="AK271" i="1"/>
  <c r="V271" i="1"/>
  <c r="AI262" i="1"/>
  <c r="CI79" i="1"/>
  <c r="AZ93" i="1"/>
  <c r="AD230" i="1"/>
  <c r="F374" i="1"/>
  <c r="T337" i="1"/>
  <c r="AZ353" i="1"/>
  <c r="CG422" i="1"/>
  <c r="AX441" i="1"/>
  <c r="AT646" i="1"/>
  <c r="F683" i="1"/>
  <c r="F634" i="1"/>
  <c r="BA587" i="1"/>
  <c r="AG646" i="1"/>
  <c r="T665" i="1"/>
  <c r="F406" i="1"/>
  <c r="BC385" i="1"/>
  <c r="AP646" i="1"/>
  <c r="F674" i="1"/>
  <c r="CJ79" i="1"/>
  <c r="BA93" i="1"/>
  <c r="AO539" i="1"/>
  <c r="F699" i="1"/>
  <c r="F102" i="1"/>
  <c r="AP79" i="1"/>
  <c r="AJ422" i="1"/>
  <c r="W441" i="1"/>
  <c r="V353" i="1"/>
  <c r="AI337" i="1"/>
  <c r="CG337" i="1"/>
  <c r="AX353" i="1"/>
  <c r="F532" i="1"/>
  <c r="BD503" i="1"/>
  <c r="BA555" i="1"/>
  <c r="CJ543" i="1"/>
  <c r="AO503" i="1"/>
  <c r="F511" i="1"/>
  <c r="AF93" i="1"/>
  <c r="CY227" i="1"/>
  <c r="X227" i="1" s="1"/>
  <c r="CZ227" i="1"/>
  <c r="Y227" i="1" s="1"/>
  <c r="P665" i="1"/>
  <c r="AC646" i="1"/>
  <c r="CF665" i="1"/>
  <c r="CH665" i="1"/>
  <c r="CE665" i="1"/>
  <c r="AD543" i="1"/>
  <c r="Q555" i="1"/>
  <c r="W93" i="1"/>
  <c r="AJ79" i="1"/>
  <c r="CP40" i="1"/>
  <c r="O40" i="1" s="1"/>
  <c r="GM40" i="1" s="1"/>
  <c r="GP40" i="1" s="1"/>
  <c r="AC47" i="1"/>
  <c r="DF1" i="3"/>
  <c r="DH1" i="3"/>
  <c r="DG1" i="3"/>
  <c r="DI1" i="3"/>
  <c r="DJ1" i="3" s="1"/>
  <c r="CG79" i="1"/>
  <c r="AX93" i="1"/>
  <c r="GM175" i="1"/>
  <c r="GP175" i="1" s="1"/>
  <c r="CP341" i="1"/>
  <c r="O341" i="1" s="1"/>
  <c r="F288" i="1"/>
  <c r="AS262" i="1"/>
  <c r="AQ337" i="1"/>
  <c r="AQ471" i="1"/>
  <c r="F363" i="1"/>
  <c r="AY507" i="1"/>
  <c r="CH503" i="1"/>
  <c r="AX665" i="1"/>
  <c r="CG646" i="1"/>
  <c r="CP87" i="1"/>
  <c r="O87" i="1" s="1"/>
  <c r="GM225" i="1"/>
  <c r="GP225" i="1" s="1"/>
  <c r="GM164" i="1"/>
  <c r="GP164" i="1" s="1"/>
  <c r="F675" i="1"/>
  <c r="AQ646" i="1"/>
  <c r="GM426" i="1"/>
  <c r="GP426" i="1" s="1"/>
  <c r="GK84" i="1"/>
  <c r="BC123" i="1"/>
  <c r="F63" i="1"/>
  <c r="BC30" i="1"/>
  <c r="AP337" i="1"/>
  <c r="AP471" i="1"/>
  <c r="F362" i="1"/>
  <c r="GM347" i="1"/>
  <c r="GP347" i="1" s="1"/>
  <c r="AP385" i="1"/>
  <c r="F399" i="1"/>
  <c r="CP224" i="1"/>
  <c r="O224" i="1" s="1"/>
  <c r="GM224" i="1" s="1"/>
  <c r="GP224" i="1" s="1"/>
  <c r="W262" i="1"/>
  <c r="F295" i="1"/>
  <c r="AS543" i="1"/>
  <c r="F572" i="1"/>
  <c r="AS695" i="1"/>
  <c r="GM589" i="1"/>
  <c r="GP589" i="1" s="1"/>
  <c r="AX507" i="1"/>
  <c r="CG503" i="1"/>
  <c r="AP422" i="1"/>
  <c r="F450" i="1"/>
  <c r="BZ587" i="1"/>
  <c r="AQ614" i="1"/>
  <c r="AT614" i="1"/>
  <c r="CC587" i="1"/>
  <c r="AC93" i="1"/>
  <c r="CP84" i="1"/>
  <c r="O84" i="1" s="1"/>
  <c r="CP227" i="1"/>
  <c r="O227" i="1" s="1"/>
  <c r="AH646" i="1"/>
  <c r="U665" i="1"/>
  <c r="AX182" i="1"/>
  <c r="CG159" i="1"/>
  <c r="CI159" i="1"/>
  <c r="AZ182" i="1"/>
  <c r="AG422" i="1"/>
  <c r="T441" i="1"/>
  <c r="T471" i="1" s="1"/>
  <c r="CP81" i="1"/>
  <c r="O81" i="1" s="1"/>
  <c r="CP166" i="1"/>
  <c r="O166" i="1" s="1"/>
  <c r="AC182" i="1"/>
  <c r="CP163" i="1"/>
  <c r="O163" i="1" s="1"/>
  <c r="F369" i="1"/>
  <c r="BC337" i="1"/>
  <c r="BC471" i="1"/>
  <c r="F282" i="1"/>
  <c r="AZ262" i="1"/>
  <c r="CH337" i="1"/>
  <c r="AY353" i="1"/>
  <c r="AP555" i="1"/>
  <c r="BY543" i="1"/>
  <c r="CI555" i="1"/>
  <c r="GM428" i="1"/>
  <c r="GP428" i="1" s="1"/>
  <c r="GM657" i="1"/>
  <c r="GP657" i="1" s="1"/>
  <c r="CP552" i="1"/>
  <c r="O552" i="1" s="1"/>
  <c r="AV507" i="1"/>
  <c r="CE503" i="1"/>
  <c r="AH587" i="1"/>
  <c r="U614" i="1"/>
  <c r="CY224" i="1"/>
  <c r="X224" i="1" s="1"/>
  <c r="CZ224" i="1"/>
  <c r="Y224" i="1" s="1"/>
  <c r="GM437" i="1"/>
  <c r="GP437" i="1" s="1"/>
  <c r="GM216" i="1"/>
  <c r="GP216" i="1" s="1"/>
  <c r="W353" i="1"/>
  <c r="AJ337" i="1"/>
  <c r="GM43" i="1"/>
  <c r="GP43" i="1" s="1"/>
  <c r="T47" i="1"/>
  <c r="AG30" i="1"/>
  <c r="BC159" i="1"/>
  <c r="F198" i="1"/>
  <c r="BC301" i="1"/>
  <c r="GM38" i="1"/>
  <c r="GP38" i="1" s="1"/>
  <c r="CY34" i="1"/>
  <c r="X34" i="1" s="1"/>
  <c r="CZ34" i="1"/>
  <c r="Y34" i="1" s="1"/>
  <c r="GM34" i="1" s="1"/>
  <c r="GP34" i="1" s="1"/>
  <c r="W47" i="1"/>
  <c r="AJ30" i="1"/>
  <c r="CG30" i="1"/>
  <c r="AX47" i="1"/>
  <c r="CG230" i="1"/>
  <c r="U271" i="1"/>
  <c r="AH262" i="1"/>
  <c r="BB422" i="1"/>
  <c r="F454" i="1"/>
  <c r="F278" i="1"/>
  <c r="AX262" i="1"/>
  <c r="CF337" i="1"/>
  <c r="AW353" i="1"/>
  <c r="AS337" i="1"/>
  <c r="F370" i="1"/>
  <c r="AS471" i="1"/>
  <c r="CY552" i="1"/>
  <c r="X552" i="1" s="1"/>
  <c r="CZ552" i="1"/>
  <c r="Y552" i="1" s="1"/>
  <c r="AQ422" i="1"/>
  <c r="F451" i="1"/>
  <c r="AO646" i="1"/>
  <c r="F669" i="1"/>
  <c r="CP553" i="1"/>
  <c r="O553" i="1" s="1"/>
  <c r="CI422" i="1"/>
  <c r="AZ441" i="1"/>
  <c r="W614" i="1"/>
  <c r="AJ587" i="1"/>
  <c r="V614" i="1"/>
  <c r="AI587" i="1"/>
  <c r="AK665" i="1"/>
  <c r="T587" i="1"/>
  <c r="F635" i="1"/>
  <c r="AD587" i="1"/>
  <c r="Q614" i="1"/>
  <c r="GK166" i="1"/>
  <c r="AE182" i="1"/>
  <c r="GM36" i="1"/>
  <c r="F60" i="1"/>
  <c r="BB30" i="1"/>
  <c r="BB123" i="1"/>
  <c r="AO159" i="1"/>
  <c r="F186" i="1"/>
  <c r="AO301" i="1"/>
  <c r="CP169" i="1"/>
  <c r="O169" i="1" s="1"/>
  <c r="AH30" i="1"/>
  <c r="U47" i="1"/>
  <c r="BA47" i="1"/>
  <c r="CJ30" i="1"/>
  <c r="AO123" i="1"/>
  <c r="AO30" i="1"/>
  <c r="F51" i="1"/>
  <c r="AT30" i="1"/>
  <c r="F65" i="1"/>
  <c r="AT123" i="1"/>
  <c r="CZ174" i="1"/>
  <c r="Y174" i="1" s="1"/>
  <c r="CY174" i="1"/>
  <c r="X174" i="1" s="1"/>
  <c r="AH230" i="1"/>
  <c r="AC230" i="1"/>
  <c r="CP221" i="1"/>
  <c r="O221" i="1" s="1"/>
  <c r="CJ230" i="1"/>
  <c r="AQ182" i="1"/>
  <c r="BZ159" i="1"/>
  <c r="CP266" i="1"/>
  <c r="O266" i="1" s="1"/>
  <c r="CE337" i="1"/>
  <c r="AV353" i="1"/>
  <c r="GM431" i="1"/>
  <c r="GP431" i="1" s="1"/>
  <c r="GM265" i="1"/>
  <c r="GP265" i="1" s="1"/>
  <c r="GM432" i="1"/>
  <c r="GP432" i="1" s="1"/>
  <c r="CP424" i="1"/>
  <c r="O424" i="1" s="1"/>
  <c r="GM424" i="1" s="1"/>
  <c r="GP424" i="1" s="1"/>
  <c r="F579" i="1"/>
  <c r="W543" i="1"/>
  <c r="AC614" i="1"/>
  <c r="AI646" i="1"/>
  <c r="V665" i="1"/>
  <c r="F682" i="1"/>
  <c r="AS646" i="1"/>
  <c r="AB441" i="1"/>
  <c r="GM425" i="1"/>
  <c r="AO385" i="1"/>
  <c r="F394" i="1"/>
  <c r="BB333" i="1"/>
  <c r="F484" i="1"/>
  <c r="AY390" i="1"/>
  <c r="CH385" i="1"/>
  <c r="GM661" i="1"/>
  <c r="GP661" i="1" s="1"/>
  <c r="U555" i="1"/>
  <c r="AH543" i="1"/>
  <c r="AO79" i="1"/>
  <c r="F97" i="1"/>
  <c r="CY163" i="1"/>
  <c r="X163" i="1" s="1"/>
  <c r="CZ163" i="1"/>
  <c r="Y163" i="1" s="1"/>
  <c r="GM223" i="1"/>
  <c r="GP223" i="1" s="1"/>
  <c r="BC214" i="1"/>
  <c r="F246" i="1"/>
  <c r="AI30" i="1"/>
  <c r="V47" i="1"/>
  <c r="CY178" i="1"/>
  <c r="X178" i="1" s="1"/>
  <c r="CZ178" i="1"/>
  <c r="Y178" i="1" s="1"/>
  <c r="GM82" i="1"/>
  <c r="GP82" i="1" s="1"/>
  <c r="BB159" i="1"/>
  <c r="F195" i="1"/>
  <c r="BB301" i="1"/>
  <c r="CP174" i="1"/>
  <c r="O174" i="1" s="1"/>
  <c r="CY221" i="1"/>
  <c r="X221" i="1" s="1"/>
  <c r="AF230" i="1"/>
  <c r="CZ221" i="1"/>
  <c r="Y221" i="1" s="1"/>
  <c r="AP262" i="1"/>
  <c r="F280" i="1"/>
  <c r="GK341" i="1"/>
  <c r="CP349" i="1"/>
  <c r="O349" i="1" s="1"/>
  <c r="GM349" i="1" s="1"/>
  <c r="GP349" i="1" s="1"/>
  <c r="U353" i="1"/>
  <c r="AH337" i="1"/>
  <c r="F535" i="1"/>
  <c r="AR503" i="1"/>
  <c r="F627" i="1"/>
  <c r="BB695" i="1"/>
  <c r="BB587" i="1"/>
  <c r="AP614" i="1"/>
  <c r="BY587" i="1"/>
  <c r="CI614" i="1"/>
  <c r="GM594" i="1"/>
  <c r="GP594" i="1" s="1"/>
  <c r="P49" i="8" l="1"/>
  <c r="L49" i="8"/>
  <c r="L276" i="8"/>
  <c r="P276" i="8"/>
  <c r="P50" i="7"/>
  <c r="K50" i="7"/>
  <c r="L109" i="8"/>
  <c r="P109" i="8"/>
  <c r="P440" i="8"/>
  <c r="L440" i="8"/>
  <c r="P587" i="8"/>
  <c r="L587" i="8"/>
  <c r="AH159" i="1"/>
  <c r="U182" i="1"/>
  <c r="U159" i="1" s="1"/>
  <c r="X555" i="1"/>
  <c r="X543" i="1" s="1"/>
  <c r="AK543" i="1"/>
  <c r="P638" i="8"/>
  <c r="L638" i="8"/>
  <c r="P175" i="8"/>
  <c r="L175" i="8"/>
  <c r="I541" i="7"/>
  <c r="P384" i="7"/>
  <c r="K384" i="7"/>
  <c r="P169" i="7"/>
  <c r="K169" i="7"/>
  <c r="P157" i="8"/>
  <c r="L157" i="8"/>
  <c r="P56" i="8"/>
  <c r="L56" i="8"/>
  <c r="P292" i="7"/>
  <c r="K292" i="7"/>
  <c r="K527" i="7"/>
  <c r="P527" i="7"/>
  <c r="P581" i="7"/>
  <c r="K581" i="7"/>
  <c r="AL182" i="1"/>
  <c r="AL159" i="1" s="1"/>
  <c r="P490" i="8"/>
  <c r="L490" i="8"/>
  <c r="I177" i="7"/>
  <c r="AK182" i="1"/>
  <c r="X182" i="1" s="1"/>
  <c r="L370" i="8"/>
  <c r="P370" i="8"/>
  <c r="P600" i="8"/>
  <c r="L600" i="8"/>
  <c r="P580" i="8"/>
  <c r="L580" i="8"/>
  <c r="K263" i="7"/>
  <c r="P263" i="7"/>
  <c r="P410" i="8"/>
  <c r="L410" i="8"/>
  <c r="P98" i="8"/>
  <c r="L98" i="8"/>
  <c r="P574" i="7"/>
  <c r="K574" i="7"/>
  <c r="L269" i="8"/>
  <c r="P269" i="8"/>
  <c r="P404" i="7"/>
  <c r="K404" i="7"/>
  <c r="K43" i="7"/>
  <c r="P43" i="7"/>
  <c r="K103" i="7"/>
  <c r="P103" i="7"/>
  <c r="T234" i="8"/>
  <c r="K238" i="8" s="1"/>
  <c r="T228" i="7"/>
  <c r="J232" i="7" s="1"/>
  <c r="K324" i="7"/>
  <c r="P324" i="7"/>
  <c r="GK176" i="1"/>
  <c r="GM176" i="1" s="1"/>
  <c r="GP176" i="1" s="1"/>
  <c r="K219" i="8"/>
  <c r="J213" i="7"/>
  <c r="GM604" i="1"/>
  <c r="GP604" i="1" s="1"/>
  <c r="K285" i="7"/>
  <c r="P285" i="7"/>
  <c r="P298" i="8"/>
  <c r="L298" i="8"/>
  <c r="R607" i="8"/>
  <c r="K613" i="8" s="1"/>
  <c r="R601" i="7"/>
  <c r="J607" i="7" s="1"/>
  <c r="R588" i="8"/>
  <c r="K591" i="8" s="1"/>
  <c r="J594" i="8" s="1"/>
  <c r="R582" i="7"/>
  <c r="J585" i="7" s="1"/>
  <c r="I588" i="7" s="1"/>
  <c r="I57" i="7"/>
  <c r="BA262" i="1"/>
  <c r="S441" i="1"/>
  <c r="S422" i="1" s="1"/>
  <c r="GM427" i="1"/>
  <c r="GP427" i="1" s="1"/>
  <c r="V182" i="1"/>
  <c r="V159" i="1" s="1"/>
  <c r="P632" i="7"/>
  <c r="K632" i="7"/>
  <c r="J291" i="8"/>
  <c r="T485" i="7"/>
  <c r="J490" i="7" s="1"/>
  <c r="T491" i="8"/>
  <c r="K496" i="8" s="1"/>
  <c r="I534" i="7"/>
  <c r="J479" i="8"/>
  <c r="I310" i="7"/>
  <c r="J472" i="8"/>
  <c r="R57" i="8"/>
  <c r="K60" i="8" s="1"/>
  <c r="R51" i="7"/>
  <c r="J54" i="7" s="1"/>
  <c r="K162" i="8"/>
  <c r="J156" i="7"/>
  <c r="T555" i="8"/>
  <c r="K559" i="8" s="1"/>
  <c r="J561" i="8" s="1"/>
  <c r="T549" i="7"/>
  <c r="J553" i="7" s="1"/>
  <c r="GK86" i="1"/>
  <c r="GM86" i="1" s="1"/>
  <c r="GP86" i="1" s="1"/>
  <c r="J108" i="7"/>
  <c r="K114" i="8"/>
  <c r="W646" i="1"/>
  <c r="W695" i="1"/>
  <c r="J63" i="8"/>
  <c r="AQ30" i="1"/>
  <c r="F57" i="1"/>
  <c r="AL93" i="1"/>
  <c r="T104" i="7"/>
  <c r="J111" i="7" s="1"/>
  <c r="T110" i="8"/>
  <c r="K117" i="8" s="1"/>
  <c r="AK230" i="1"/>
  <c r="R257" i="8"/>
  <c r="K260" i="8" s="1"/>
  <c r="R251" i="7"/>
  <c r="J254" i="7" s="1"/>
  <c r="F248" i="1"/>
  <c r="R624" i="8"/>
  <c r="K627" i="8" s="1"/>
  <c r="R618" i="7"/>
  <c r="J621" i="7" s="1"/>
  <c r="I624" i="7" s="1"/>
  <c r="GM179" i="1"/>
  <c r="GP179" i="1" s="1"/>
  <c r="AZ47" i="1"/>
  <c r="Q665" i="1"/>
  <c r="T225" i="8"/>
  <c r="K230" i="8" s="1"/>
  <c r="T219" i="7"/>
  <c r="J224" i="7" s="1"/>
  <c r="I227" i="7" s="1"/>
  <c r="I473" i="7"/>
  <c r="J518" i="8"/>
  <c r="R199" i="7"/>
  <c r="J205" i="7" s="1"/>
  <c r="I209" i="7" s="1"/>
  <c r="R205" i="8"/>
  <c r="K211" i="8" s="1"/>
  <c r="R293" i="7"/>
  <c r="J295" i="7" s="1"/>
  <c r="R299" i="8"/>
  <c r="K301" i="8" s="1"/>
  <c r="I114" i="7"/>
  <c r="GM178" i="1"/>
  <c r="GP178" i="1" s="1"/>
  <c r="R234" i="8"/>
  <c r="K237" i="8" s="1"/>
  <c r="R228" i="7"/>
  <c r="J231" i="7" s="1"/>
  <c r="P390" i="8"/>
  <c r="L390" i="8"/>
  <c r="T121" i="8"/>
  <c r="K126" i="8" s="1"/>
  <c r="T115" i="7"/>
  <c r="J120" i="7" s="1"/>
  <c r="J337" i="8"/>
  <c r="T188" i="7"/>
  <c r="J195" i="7" s="1"/>
  <c r="T194" i="8"/>
  <c r="K201" i="8" s="1"/>
  <c r="J547" i="8"/>
  <c r="R115" i="7"/>
  <c r="J119" i="7" s="1"/>
  <c r="I122" i="7" s="1"/>
  <c r="R121" i="8"/>
  <c r="K125" i="8" s="1"/>
  <c r="J128" i="8" s="1"/>
  <c r="R371" i="8"/>
  <c r="K376" i="8" s="1"/>
  <c r="J380" i="8" s="1"/>
  <c r="R365" i="7"/>
  <c r="J370" i="7" s="1"/>
  <c r="T365" i="7"/>
  <c r="J371" i="7" s="1"/>
  <c r="T371" i="8"/>
  <c r="K377" i="8" s="1"/>
  <c r="T325" i="7"/>
  <c r="J329" i="7" s="1"/>
  <c r="I331" i="7" s="1"/>
  <c r="T331" i="8"/>
  <c r="K335" i="8" s="1"/>
  <c r="GK351" i="1"/>
  <c r="K384" i="8"/>
  <c r="J378" i="7"/>
  <c r="J510" i="8"/>
  <c r="P606" i="8"/>
  <c r="L606" i="8"/>
  <c r="GM87" i="1"/>
  <c r="GP87" i="1" s="1"/>
  <c r="W182" i="1"/>
  <c r="R219" i="7"/>
  <c r="J223" i="7" s="1"/>
  <c r="R225" i="8"/>
  <c r="K229" i="8" s="1"/>
  <c r="J233" i="8" s="1"/>
  <c r="J136" i="8"/>
  <c r="T601" i="7"/>
  <c r="J608" i="7" s="1"/>
  <c r="I611" i="7" s="1"/>
  <c r="T607" i="8"/>
  <c r="K614" i="8" s="1"/>
  <c r="P316" i="8"/>
  <c r="L316" i="8"/>
  <c r="AE614" i="1"/>
  <c r="AE587" i="1" s="1"/>
  <c r="AK353" i="1"/>
  <c r="R354" i="8"/>
  <c r="K357" i="8" s="1"/>
  <c r="J360" i="8" s="1"/>
  <c r="R348" i="7"/>
  <c r="J351" i="7" s="1"/>
  <c r="P270" i="7"/>
  <c r="K270" i="7"/>
  <c r="L420" i="8"/>
  <c r="P420" i="8"/>
  <c r="J533" i="8"/>
  <c r="AE665" i="1"/>
  <c r="AK614" i="1"/>
  <c r="R504" i="8"/>
  <c r="K507" i="8" s="1"/>
  <c r="R498" i="7"/>
  <c r="J501" i="7" s="1"/>
  <c r="I504" i="7" s="1"/>
  <c r="GK41" i="1"/>
  <c r="GM41" i="1" s="1"/>
  <c r="GP41" i="1" s="1"/>
  <c r="K68" i="8"/>
  <c r="J62" i="7"/>
  <c r="AH79" i="1"/>
  <c r="AE230" i="1"/>
  <c r="R230" i="1" s="1"/>
  <c r="GM169" i="1"/>
  <c r="GP169" i="1" s="1"/>
  <c r="AL271" i="1"/>
  <c r="R421" i="8"/>
  <c r="K426" i="8" s="1"/>
  <c r="J430" i="8" s="1"/>
  <c r="R415" i="7"/>
  <c r="J420" i="7" s="1"/>
  <c r="T277" i="8"/>
  <c r="K281" i="8" s="1"/>
  <c r="T271" i="7"/>
  <c r="J275" i="7" s="1"/>
  <c r="J224" i="8"/>
  <c r="R513" i="7"/>
  <c r="J516" i="7" s="1"/>
  <c r="I519" i="7" s="1"/>
  <c r="R519" i="8"/>
  <c r="K522" i="8" s="1"/>
  <c r="J525" i="8" s="1"/>
  <c r="R178" i="7"/>
  <c r="J183" i="7" s="1"/>
  <c r="R184" i="8"/>
  <c r="K189" i="8" s="1"/>
  <c r="J193" i="8" s="1"/>
  <c r="I594" i="7"/>
  <c r="T511" i="8"/>
  <c r="K516" i="8" s="1"/>
  <c r="T505" i="7"/>
  <c r="J510" i="7" s="1"/>
  <c r="R271" i="7"/>
  <c r="J274" i="7" s="1"/>
  <c r="I277" i="7" s="1"/>
  <c r="R277" i="8"/>
  <c r="K280" i="8" s="1"/>
  <c r="I218" i="7"/>
  <c r="AW503" i="1"/>
  <c r="F513" i="1"/>
  <c r="AL665" i="1"/>
  <c r="AG214" i="1"/>
  <c r="K617" i="7"/>
  <c r="P617" i="7"/>
  <c r="I317" i="7"/>
  <c r="S47" i="1"/>
  <c r="F111" i="1"/>
  <c r="AL422" i="1"/>
  <c r="S353" i="1"/>
  <c r="S471" i="1" s="1"/>
  <c r="X441" i="1"/>
  <c r="AE47" i="1"/>
  <c r="I364" i="7"/>
  <c r="AT301" i="1"/>
  <c r="S614" i="1"/>
  <c r="R158" i="8"/>
  <c r="K164" i="8" s="1"/>
  <c r="J168" i="8" s="1"/>
  <c r="R152" i="7"/>
  <c r="J158" i="7" s="1"/>
  <c r="I162" i="7" s="1"/>
  <c r="GM351" i="1"/>
  <c r="GP351" i="1" s="1"/>
  <c r="T158" i="8"/>
  <c r="K165" i="8" s="1"/>
  <c r="T152" i="7"/>
  <c r="J159" i="7" s="1"/>
  <c r="GK173" i="1"/>
  <c r="GM173" i="1" s="1"/>
  <c r="GP173" i="1" s="1"/>
  <c r="K198" i="8"/>
  <c r="J192" i="7"/>
  <c r="R69" i="7"/>
  <c r="J73" i="7" s="1"/>
  <c r="I76" i="7" s="1"/>
  <c r="R75" i="8"/>
  <c r="K79" i="8" s="1"/>
  <c r="CP180" i="1"/>
  <c r="O180" i="1" s="1"/>
  <c r="CY180" i="1"/>
  <c r="X180" i="1" s="1"/>
  <c r="CZ180" i="1"/>
  <c r="Y180" i="1" s="1"/>
  <c r="R555" i="8"/>
  <c r="K558" i="8" s="1"/>
  <c r="R549" i="7"/>
  <c r="J552" i="7" s="1"/>
  <c r="I548" i="7"/>
  <c r="P466" i="7"/>
  <c r="K466" i="7"/>
  <c r="GK177" i="1"/>
  <c r="GM177" i="1" s="1"/>
  <c r="GP177" i="1" s="1"/>
  <c r="J222" i="7"/>
  <c r="K228" i="8"/>
  <c r="R548" i="8"/>
  <c r="K551" i="8" s="1"/>
  <c r="J554" i="8" s="1"/>
  <c r="R542" i="7"/>
  <c r="J545" i="7" s="1"/>
  <c r="R541" i="8"/>
  <c r="K544" i="8" s="1"/>
  <c r="R535" i="7"/>
  <c r="J538" i="7" s="1"/>
  <c r="K92" i="8"/>
  <c r="J86" i="7"/>
  <c r="T205" i="8"/>
  <c r="K212" i="8" s="1"/>
  <c r="J215" i="8" s="1"/>
  <c r="T199" i="7"/>
  <c r="J206" i="7" s="1"/>
  <c r="I555" i="7"/>
  <c r="R176" i="8"/>
  <c r="K180" i="8" s="1"/>
  <c r="R170" i="7"/>
  <c r="J174" i="7" s="1"/>
  <c r="T69" i="7"/>
  <c r="J74" i="7" s="1"/>
  <c r="T75" i="8"/>
  <c r="K80" i="8" s="1"/>
  <c r="J82" i="8" s="1"/>
  <c r="P434" i="7"/>
  <c r="K434" i="7"/>
  <c r="V422" i="1"/>
  <c r="F464" i="1"/>
  <c r="GM45" i="1"/>
  <c r="GP45" i="1" s="1"/>
  <c r="I130" i="7"/>
  <c r="AL614" i="1"/>
  <c r="AL587" i="1" s="1"/>
  <c r="J568" i="8"/>
  <c r="P600" i="7"/>
  <c r="K600" i="7"/>
  <c r="R485" i="7"/>
  <c r="J489" i="7" s="1"/>
  <c r="I492" i="7" s="1"/>
  <c r="R491" i="8"/>
  <c r="K495" i="8" s="1"/>
  <c r="J498" i="8" s="1"/>
  <c r="GM227" i="1"/>
  <c r="GP227" i="1" s="1"/>
  <c r="L343" i="8"/>
  <c r="P343" i="8"/>
  <c r="K414" i="7"/>
  <c r="P414" i="7"/>
  <c r="J540" i="8"/>
  <c r="I484" i="7"/>
  <c r="T178" i="7"/>
  <c r="J184" i="7" s="1"/>
  <c r="T184" i="8"/>
  <c r="K190" i="8" s="1"/>
  <c r="I424" i="7"/>
  <c r="GK429" i="1"/>
  <c r="J418" i="7"/>
  <c r="K424" i="8"/>
  <c r="AL230" i="1"/>
  <c r="AL214" i="1" s="1"/>
  <c r="T251" i="7"/>
  <c r="J255" i="7" s="1"/>
  <c r="T257" i="8"/>
  <c r="K261" i="8" s="1"/>
  <c r="J263" i="8" s="1"/>
  <c r="J323" i="8"/>
  <c r="GK548" i="1"/>
  <c r="GM548" i="1" s="1"/>
  <c r="GP548" i="1" s="1"/>
  <c r="K466" i="8"/>
  <c r="J460" i="7"/>
  <c r="L623" i="8"/>
  <c r="P623" i="8"/>
  <c r="GM553" i="1"/>
  <c r="GP553" i="1" s="1"/>
  <c r="I151" i="7"/>
  <c r="R511" i="8"/>
  <c r="K515" i="8" s="1"/>
  <c r="R505" i="7"/>
  <c r="J509" i="7" s="1"/>
  <c r="I512" i="7" s="1"/>
  <c r="S665" i="1"/>
  <c r="S695" i="1" s="1"/>
  <c r="AE555" i="1"/>
  <c r="AE543" i="1" s="1"/>
  <c r="R104" i="7"/>
  <c r="J110" i="7" s="1"/>
  <c r="R110" i="8"/>
  <c r="K116" i="8" s="1"/>
  <c r="R194" i="8"/>
  <c r="K200" i="8" s="1"/>
  <c r="J204" i="8" s="1"/>
  <c r="R188" i="7"/>
  <c r="J194" i="7" s="1"/>
  <c r="I198" i="7" s="1"/>
  <c r="J330" i="8"/>
  <c r="J630" i="8"/>
  <c r="I456" i="7"/>
  <c r="GM174" i="1"/>
  <c r="GP174" i="1" s="1"/>
  <c r="GM266" i="1"/>
  <c r="GP266" i="1" s="1"/>
  <c r="AK47" i="1"/>
  <c r="T498" i="7"/>
  <c r="J502" i="7" s="1"/>
  <c r="T504" i="8"/>
  <c r="K508" i="8" s="1"/>
  <c r="GM429" i="1"/>
  <c r="GP429" i="1" s="1"/>
  <c r="I337" i="7"/>
  <c r="GK348" i="1"/>
  <c r="J368" i="7"/>
  <c r="K374" i="8"/>
  <c r="AE441" i="1"/>
  <c r="GM591" i="1"/>
  <c r="CA614" i="1" s="1"/>
  <c r="T262" i="1"/>
  <c r="F292" i="1"/>
  <c r="J74" i="8"/>
  <c r="GM348" i="1"/>
  <c r="GP348" i="1" s="1"/>
  <c r="J462" i="8"/>
  <c r="GM658" i="1"/>
  <c r="GP658" i="1" s="1"/>
  <c r="GK427" i="1"/>
  <c r="J408" i="7"/>
  <c r="K414" i="8"/>
  <c r="AE93" i="1"/>
  <c r="R93" i="1" s="1"/>
  <c r="T293" i="7"/>
  <c r="J296" i="7" s="1"/>
  <c r="I298" i="7" s="1"/>
  <c r="T299" i="8"/>
  <c r="K302" i="8" s="1"/>
  <c r="R556" i="7"/>
  <c r="J559" i="7" s="1"/>
  <c r="I562" i="7" s="1"/>
  <c r="R562" i="8"/>
  <c r="K565" i="8" s="1"/>
  <c r="I68" i="7"/>
  <c r="I92" i="7"/>
  <c r="J183" i="8"/>
  <c r="AL353" i="1"/>
  <c r="T354" i="8"/>
  <c r="K358" i="8" s="1"/>
  <c r="T348" i="7"/>
  <c r="J352" i="7" s="1"/>
  <c r="J120" i="8"/>
  <c r="T535" i="7"/>
  <c r="J539" i="7" s="1"/>
  <c r="T541" i="8"/>
  <c r="K545" i="8" s="1"/>
  <c r="Y93" i="1"/>
  <c r="AL79" i="1"/>
  <c r="T333" i="1"/>
  <c r="F492" i="1"/>
  <c r="AK30" i="1"/>
  <c r="X47" i="1"/>
  <c r="F515" i="1"/>
  <c r="AY503" i="1"/>
  <c r="Q587" i="1"/>
  <c r="F626" i="1"/>
  <c r="T30" i="1"/>
  <c r="F68" i="1"/>
  <c r="T123" i="1"/>
  <c r="T214" i="1"/>
  <c r="F251" i="1"/>
  <c r="GM166" i="1"/>
  <c r="AB182" i="1"/>
  <c r="W159" i="1"/>
  <c r="F206" i="1"/>
  <c r="W301" i="1"/>
  <c r="W79" i="1"/>
  <c r="F117" i="1"/>
  <c r="S543" i="1"/>
  <c r="F570" i="1"/>
  <c r="AY271" i="1"/>
  <c r="CH262" i="1"/>
  <c r="P422" i="1"/>
  <c r="F444" i="1"/>
  <c r="V301" i="1"/>
  <c r="F712" i="1"/>
  <c r="AS539" i="1"/>
  <c r="AQ543" i="1"/>
  <c r="F565" i="1"/>
  <c r="AQ695" i="1"/>
  <c r="X271" i="1"/>
  <c r="AK262" i="1"/>
  <c r="AQ159" i="1"/>
  <c r="F192" i="1"/>
  <c r="AQ301" i="1"/>
  <c r="AT587" i="1"/>
  <c r="F632" i="1"/>
  <c r="AQ333" i="1"/>
  <c r="F481" i="1"/>
  <c r="F247" i="1"/>
  <c r="AS214" i="1"/>
  <c r="F567" i="1"/>
  <c r="Q695" i="1"/>
  <c r="Q543" i="1"/>
  <c r="AX422" i="1"/>
  <c r="F448" i="1"/>
  <c r="BA422" i="1"/>
  <c r="F461" i="1"/>
  <c r="F274" i="1"/>
  <c r="P262" i="1"/>
  <c r="F365" i="1"/>
  <c r="Q337" i="1"/>
  <c r="Q471" i="1"/>
  <c r="AW441" i="1"/>
  <c r="CF422" i="1"/>
  <c r="F59" i="1"/>
  <c r="Q30" i="1"/>
  <c r="GP425" i="1"/>
  <c r="F294" i="1"/>
  <c r="V262" i="1"/>
  <c r="O441" i="1"/>
  <c r="AB422" i="1"/>
  <c r="AX30" i="1"/>
  <c r="F54" i="1"/>
  <c r="AX123" i="1"/>
  <c r="F401" i="1"/>
  <c r="AZ385" i="1"/>
  <c r="T79" i="1"/>
  <c r="F114" i="1"/>
  <c r="AV441" i="1"/>
  <c r="CE422" i="1"/>
  <c r="BA159" i="1"/>
  <c r="F202" i="1"/>
  <c r="CH182" i="1"/>
  <c r="P182" i="1"/>
  <c r="AC159" i="1"/>
  <c r="CE182" i="1"/>
  <c r="CF182" i="1"/>
  <c r="AL30" i="1"/>
  <c r="Y47" i="1"/>
  <c r="CH422" i="1"/>
  <c r="AY441" i="1"/>
  <c r="AY471" i="1" s="1"/>
  <c r="AK93" i="1"/>
  <c r="W539" i="1"/>
  <c r="F719" i="1"/>
  <c r="F360" i="1"/>
  <c r="AX337" i="1"/>
  <c r="AX471" i="1"/>
  <c r="AZ337" i="1"/>
  <c r="AZ471" i="1"/>
  <c r="F364" i="1"/>
  <c r="F496" i="1"/>
  <c r="BD333" i="1"/>
  <c r="BD725" i="1"/>
  <c r="AT333" i="1"/>
  <c r="F489" i="1"/>
  <c r="CI214" i="1"/>
  <c r="AZ230" i="1"/>
  <c r="AZ301" i="1" s="1"/>
  <c r="S587" i="1"/>
  <c r="F629" i="1"/>
  <c r="BB539" i="1"/>
  <c r="F708" i="1"/>
  <c r="AQ26" i="1"/>
  <c r="F133" i="1"/>
  <c r="F139" i="1"/>
  <c r="BC26" i="1"/>
  <c r="BC725" i="1"/>
  <c r="R555" i="1"/>
  <c r="AW271" i="1"/>
  <c r="CF262" i="1"/>
  <c r="AS333" i="1"/>
  <c r="F488" i="1"/>
  <c r="AK646" i="1"/>
  <c r="X665" i="1"/>
  <c r="AO155" i="1"/>
  <c r="F305" i="1"/>
  <c r="U79" i="1"/>
  <c r="F115" i="1"/>
  <c r="Y614" i="1"/>
  <c r="AV503" i="1"/>
  <c r="F512" i="1"/>
  <c r="S230" i="1"/>
  <c r="S301" i="1" s="1"/>
  <c r="AF214" i="1"/>
  <c r="GM552" i="1"/>
  <c r="GP552" i="1" s="1"/>
  <c r="Q422" i="1"/>
  <c r="F453" i="1"/>
  <c r="U30" i="1"/>
  <c r="F69" i="1"/>
  <c r="U123" i="1"/>
  <c r="BA646" i="1"/>
  <c r="F685" i="1"/>
  <c r="V646" i="1"/>
  <c r="F688" i="1"/>
  <c r="AZ555" i="1"/>
  <c r="CI543" i="1"/>
  <c r="BA79" i="1"/>
  <c r="F113" i="1"/>
  <c r="CE230" i="1"/>
  <c r="CF230" i="1"/>
  <c r="CH230" i="1"/>
  <c r="AC214" i="1"/>
  <c r="P230" i="1"/>
  <c r="U230" i="1"/>
  <c r="U301" i="1" s="1"/>
  <c r="AH214" i="1"/>
  <c r="BB155" i="1"/>
  <c r="F314" i="1"/>
  <c r="AY337" i="1"/>
  <c r="F361" i="1"/>
  <c r="GM341" i="1"/>
  <c r="AB353" i="1"/>
  <c r="F582" i="1"/>
  <c r="Y543" i="1"/>
  <c r="AV385" i="1"/>
  <c r="F395" i="1"/>
  <c r="AT695" i="1"/>
  <c r="AB665" i="1"/>
  <c r="T159" i="1"/>
  <c r="F203" i="1"/>
  <c r="T301" i="1"/>
  <c r="AF79" i="1"/>
  <c r="S93" i="1"/>
  <c r="S123" i="1" s="1"/>
  <c r="AS159" i="1"/>
  <c r="F199" i="1"/>
  <c r="AS301" i="1"/>
  <c r="BA123" i="1"/>
  <c r="BA30" i="1"/>
  <c r="F67" i="1"/>
  <c r="AP26" i="1"/>
  <c r="F132" i="1"/>
  <c r="CJ214" i="1"/>
  <c r="BA230" i="1"/>
  <c r="BA301" i="1" s="1"/>
  <c r="AV271" i="1"/>
  <c r="CE262" i="1"/>
  <c r="AB230" i="1"/>
  <c r="GM221" i="1"/>
  <c r="AT155" i="1"/>
  <c r="F319" i="1"/>
  <c r="F575" i="1"/>
  <c r="BA543" i="1"/>
  <c r="BA695" i="1"/>
  <c r="S646" i="1"/>
  <c r="F680" i="1"/>
  <c r="F375" i="1"/>
  <c r="U337" i="1"/>
  <c r="U471" i="1"/>
  <c r="AW337" i="1"/>
  <c r="F359" i="1"/>
  <c r="T422" i="1"/>
  <c r="F462" i="1"/>
  <c r="V587" i="1"/>
  <c r="F637" i="1"/>
  <c r="V695" i="1"/>
  <c r="F577" i="1"/>
  <c r="U543" i="1"/>
  <c r="U695" i="1"/>
  <c r="W587" i="1"/>
  <c r="F638" i="1"/>
  <c r="F452" i="1"/>
  <c r="AZ422" i="1"/>
  <c r="AY665" i="1"/>
  <c r="CH646" i="1"/>
  <c r="F376" i="1"/>
  <c r="V471" i="1"/>
  <c r="V337" i="1"/>
  <c r="F368" i="1"/>
  <c r="S337" i="1"/>
  <c r="F289" i="1"/>
  <c r="AT262" i="1"/>
  <c r="AW385" i="1"/>
  <c r="F396" i="1"/>
  <c r="GP650" i="1"/>
  <c r="AD79" i="1"/>
  <c r="Q93" i="1"/>
  <c r="CF47" i="1"/>
  <c r="AC30" i="1"/>
  <c r="CH47" i="1"/>
  <c r="P47" i="1"/>
  <c r="CE47" i="1"/>
  <c r="W471" i="1"/>
  <c r="F377" i="1"/>
  <c r="W337" i="1"/>
  <c r="AP695" i="1"/>
  <c r="AP725" i="1" s="1"/>
  <c r="AP543" i="1"/>
  <c r="F564" i="1"/>
  <c r="AT26" i="1"/>
  <c r="F141" i="1"/>
  <c r="AT725" i="1"/>
  <c r="F100" i="1"/>
  <c r="AX79" i="1"/>
  <c r="AW665" i="1"/>
  <c r="CF646" i="1"/>
  <c r="W422" i="1"/>
  <c r="F465" i="1"/>
  <c r="AS79" i="1"/>
  <c r="F110" i="1"/>
  <c r="U422" i="1"/>
  <c r="F463" i="1"/>
  <c r="AP155" i="1"/>
  <c r="F310" i="1"/>
  <c r="P471" i="1"/>
  <c r="CE646" i="1"/>
  <c r="AV665" i="1"/>
  <c r="BC333" i="1"/>
  <c r="F487" i="1"/>
  <c r="U646" i="1"/>
  <c r="F687" i="1"/>
  <c r="AB587" i="1"/>
  <c r="O614" i="1"/>
  <c r="AP333" i="1"/>
  <c r="F480" i="1"/>
  <c r="Q230" i="1"/>
  <c r="AD214" i="1"/>
  <c r="AB555" i="1"/>
  <c r="GM547" i="1"/>
  <c r="F621" i="1"/>
  <c r="AX587" i="1"/>
  <c r="AC543" i="1"/>
  <c r="CE555" i="1"/>
  <c r="CH555" i="1"/>
  <c r="CF555" i="1"/>
  <c r="P555" i="1"/>
  <c r="W214" i="1"/>
  <c r="F254" i="1"/>
  <c r="CE93" i="1"/>
  <c r="AC79" i="1"/>
  <c r="CF93" i="1"/>
  <c r="CH93" i="1"/>
  <c r="P93" i="1"/>
  <c r="X422" i="1"/>
  <c r="F467" i="1"/>
  <c r="AK214" i="1"/>
  <c r="X230" i="1"/>
  <c r="S159" i="1"/>
  <c r="F197" i="1"/>
  <c r="F676" i="1"/>
  <c r="AZ646" i="1"/>
  <c r="T539" i="1"/>
  <c r="F716" i="1"/>
  <c r="CE614" i="1"/>
  <c r="AC587" i="1"/>
  <c r="CF614" i="1"/>
  <c r="CH614" i="1"/>
  <c r="P614" i="1"/>
  <c r="S30" i="1"/>
  <c r="F62" i="1"/>
  <c r="AQ587" i="1"/>
  <c r="F624" i="1"/>
  <c r="AZ159" i="1"/>
  <c r="F193" i="1"/>
  <c r="BB26" i="1"/>
  <c r="F136" i="1"/>
  <c r="BB725" i="1"/>
  <c r="AX159" i="1"/>
  <c r="AX301" i="1"/>
  <c r="F189" i="1"/>
  <c r="CI587" i="1"/>
  <c r="AZ614" i="1"/>
  <c r="V123" i="1"/>
  <c r="V30" i="1"/>
  <c r="F70" i="1"/>
  <c r="AB47" i="1"/>
  <c r="U262" i="1"/>
  <c r="F293" i="1"/>
  <c r="U587" i="1"/>
  <c r="F636" i="1"/>
  <c r="AX646" i="1"/>
  <c r="F672" i="1"/>
  <c r="P646" i="1"/>
  <c r="F668" i="1"/>
  <c r="T646" i="1"/>
  <c r="F686" i="1"/>
  <c r="F104" i="1"/>
  <c r="AZ79" i="1"/>
  <c r="Y422" i="1"/>
  <c r="F468" i="1"/>
  <c r="S262" i="1"/>
  <c r="F286" i="1"/>
  <c r="AB271" i="1"/>
  <c r="GM264" i="1"/>
  <c r="Q262" i="1"/>
  <c r="F283" i="1"/>
  <c r="F58" i="1"/>
  <c r="AZ30" i="1"/>
  <c r="AZ123" i="1"/>
  <c r="GM81" i="1"/>
  <c r="GP81" i="1" s="1"/>
  <c r="AY385" i="1"/>
  <c r="F398" i="1"/>
  <c r="R353" i="1"/>
  <c r="AE337" i="1"/>
  <c r="BC155" i="1"/>
  <c r="F317" i="1"/>
  <c r="GP36" i="1"/>
  <c r="CD47" i="1" s="1"/>
  <c r="CA47" i="1"/>
  <c r="AX230" i="1"/>
  <c r="CG214" i="1"/>
  <c r="F514" i="1"/>
  <c r="AX503" i="1"/>
  <c r="AE646" i="1"/>
  <c r="R665" i="1"/>
  <c r="AX555" i="1"/>
  <c r="CG543" i="1"/>
  <c r="AS123" i="1"/>
  <c r="AQ214" i="1"/>
  <c r="F240" i="1"/>
  <c r="V214" i="1"/>
  <c r="F253" i="1"/>
  <c r="R271" i="1"/>
  <c r="AE262" i="1"/>
  <c r="Q646" i="1"/>
  <c r="F677" i="1"/>
  <c r="AE422" i="1"/>
  <c r="R441" i="1"/>
  <c r="V79" i="1"/>
  <c r="F116" i="1"/>
  <c r="W30" i="1"/>
  <c r="F71" i="1"/>
  <c r="W123" i="1"/>
  <c r="Y665" i="1"/>
  <c r="AL646" i="1"/>
  <c r="AP587" i="1"/>
  <c r="F623" i="1"/>
  <c r="AV337" i="1"/>
  <c r="F358" i="1"/>
  <c r="AV471" i="1"/>
  <c r="AO26" i="1"/>
  <c r="F127" i="1"/>
  <c r="AO725" i="1"/>
  <c r="R182" i="1"/>
  <c r="AE159" i="1"/>
  <c r="GM163" i="1"/>
  <c r="GP163" i="1" s="1"/>
  <c r="AB93" i="1"/>
  <c r="GM84" i="1"/>
  <c r="Q182" i="1"/>
  <c r="AD159" i="1"/>
  <c r="AO333" i="1"/>
  <c r="F475" i="1"/>
  <c r="AL262" i="1"/>
  <c r="Y271" i="1"/>
  <c r="BA471" i="1"/>
  <c r="AX385" i="1"/>
  <c r="F397" i="1"/>
  <c r="P360" i="8" l="1"/>
  <c r="L360" i="8"/>
  <c r="P512" i="7"/>
  <c r="K512" i="7"/>
  <c r="P193" i="8"/>
  <c r="L193" i="8"/>
  <c r="P519" i="7"/>
  <c r="K519" i="7"/>
  <c r="K227" i="7"/>
  <c r="P227" i="7"/>
  <c r="K122" i="7"/>
  <c r="P122" i="7"/>
  <c r="I132" i="7" s="1"/>
  <c r="K611" i="7"/>
  <c r="P611" i="7"/>
  <c r="L215" i="8"/>
  <c r="P215" i="8"/>
  <c r="P498" i="8"/>
  <c r="J500" i="8" s="1"/>
  <c r="L498" i="8"/>
  <c r="K331" i="7"/>
  <c r="P331" i="7"/>
  <c r="L204" i="8"/>
  <c r="P204" i="8"/>
  <c r="P162" i="7"/>
  <c r="K162" i="7"/>
  <c r="P492" i="7"/>
  <c r="K492" i="7"/>
  <c r="P263" i="8"/>
  <c r="L263" i="8"/>
  <c r="P380" i="8"/>
  <c r="L380" i="8"/>
  <c r="L561" i="8"/>
  <c r="P561" i="8"/>
  <c r="K298" i="7"/>
  <c r="P298" i="7"/>
  <c r="L128" i="8"/>
  <c r="P128" i="8"/>
  <c r="L430" i="8"/>
  <c r="P430" i="8"/>
  <c r="J442" i="8" s="1"/>
  <c r="P198" i="7"/>
  <c r="K198" i="7"/>
  <c r="P233" i="8"/>
  <c r="L233" i="8"/>
  <c r="P277" i="7"/>
  <c r="K277" i="7"/>
  <c r="P168" i="8"/>
  <c r="L168" i="8"/>
  <c r="P209" i="7"/>
  <c r="K209" i="7"/>
  <c r="P594" i="8"/>
  <c r="L594" i="8"/>
  <c r="P82" i="8"/>
  <c r="L82" i="8"/>
  <c r="P76" i="7"/>
  <c r="K76" i="7"/>
  <c r="P218" i="7"/>
  <c r="K218" i="7"/>
  <c r="L74" i="8"/>
  <c r="P74" i="8"/>
  <c r="L554" i="8"/>
  <c r="P554" i="8"/>
  <c r="K504" i="7"/>
  <c r="P504" i="7"/>
  <c r="I564" i="7" s="1"/>
  <c r="L337" i="8"/>
  <c r="P337" i="8"/>
  <c r="J617" i="8"/>
  <c r="K541" i="7"/>
  <c r="P541" i="7"/>
  <c r="L518" i="8"/>
  <c r="P518" i="8"/>
  <c r="K456" i="7"/>
  <c r="P456" i="7"/>
  <c r="L323" i="8"/>
  <c r="P323" i="8"/>
  <c r="P630" i="8"/>
  <c r="L630" i="8"/>
  <c r="L330" i="8"/>
  <c r="P330" i="8"/>
  <c r="J345" i="8"/>
  <c r="P57" i="7"/>
  <c r="I78" i="7" s="1"/>
  <c r="K57" i="7"/>
  <c r="K177" i="7"/>
  <c r="P177" i="7"/>
  <c r="AK159" i="1"/>
  <c r="L568" i="8"/>
  <c r="P568" i="8"/>
  <c r="L547" i="8"/>
  <c r="P547" i="8"/>
  <c r="K588" i="7"/>
  <c r="P588" i="7"/>
  <c r="P462" i="8"/>
  <c r="L462" i="8"/>
  <c r="P130" i="7"/>
  <c r="K130" i="7"/>
  <c r="K594" i="7"/>
  <c r="P594" i="7"/>
  <c r="P136" i="8"/>
  <c r="L136" i="8"/>
  <c r="R614" i="1"/>
  <c r="F628" i="1" s="1"/>
  <c r="F456" i="1"/>
  <c r="CD441" i="1"/>
  <c r="CD422" i="1" s="1"/>
  <c r="K424" i="7"/>
  <c r="P424" i="7"/>
  <c r="I436" i="7" s="1"/>
  <c r="I187" i="7"/>
  <c r="CA441" i="1"/>
  <c r="AR441" i="1" s="1"/>
  <c r="P364" i="7"/>
  <c r="K364" i="7"/>
  <c r="P525" i="8"/>
  <c r="L525" i="8"/>
  <c r="X614" i="1"/>
  <c r="AK587" i="1"/>
  <c r="F205" i="1"/>
  <c r="AK337" i="1"/>
  <c r="X353" i="1"/>
  <c r="AE79" i="1"/>
  <c r="L120" i="8"/>
  <c r="P120" i="8"/>
  <c r="K624" i="7"/>
  <c r="P624" i="7"/>
  <c r="L63" i="8"/>
  <c r="P63" i="8"/>
  <c r="J84" i="8" s="1"/>
  <c r="I374" i="7"/>
  <c r="J445" i="8"/>
  <c r="I634" i="7"/>
  <c r="L224" i="8"/>
  <c r="P224" i="8"/>
  <c r="F581" i="1"/>
  <c r="GP591" i="1"/>
  <c r="CD614" i="1" s="1"/>
  <c r="CD665" i="1"/>
  <c r="F204" i="1"/>
  <c r="P92" i="7"/>
  <c r="K92" i="7"/>
  <c r="P337" i="7"/>
  <c r="K337" i="7"/>
  <c r="K555" i="7"/>
  <c r="P555" i="7"/>
  <c r="K473" i="7"/>
  <c r="P473" i="7"/>
  <c r="R47" i="1"/>
  <c r="AE30" i="1"/>
  <c r="P472" i="8"/>
  <c r="L472" i="8"/>
  <c r="Y230" i="1"/>
  <c r="Y301" i="1" s="1"/>
  <c r="P484" i="7"/>
  <c r="K484" i="7"/>
  <c r="J283" i="8"/>
  <c r="J138" i="8"/>
  <c r="CA665" i="1"/>
  <c r="J240" i="8"/>
  <c r="P534" i="7"/>
  <c r="K534" i="7"/>
  <c r="P68" i="7"/>
  <c r="K68" i="7"/>
  <c r="K114" i="7"/>
  <c r="P114" i="7"/>
  <c r="K245" i="8"/>
  <c r="J239" i="7"/>
  <c r="GM180" i="1"/>
  <c r="GP180" i="1" s="1"/>
  <c r="J304" i="8"/>
  <c r="L291" i="8"/>
  <c r="P291" i="8"/>
  <c r="K310" i="7"/>
  <c r="P310" i="7"/>
  <c r="I257" i="7"/>
  <c r="P151" i="7"/>
  <c r="K151" i="7"/>
  <c r="L510" i="8"/>
  <c r="P510" i="8"/>
  <c r="K317" i="7"/>
  <c r="P317" i="7"/>
  <c r="R245" i="8"/>
  <c r="K246" i="8" s="1"/>
  <c r="R239" i="7"/>
  <c r="J240" i="7" s="1"/>
  <c r="AE214" i="1"/>
  <c r="Y182" i="1"/>
  <c r="P562" i="7"/>
  <c r="K562" i="7"/>
  <c r="AL337" i="1"/>
  <c r="Y353" i="1"/>
  <c r="P548" i="7"/>
  <c r="K548" i="7"/>
  <c r="I234" i="7"/>
  <c r="L479" i="8"/>
  <c r="P479" i="8"/>
  <c r="L183" i="8"/>
  <c r="P183" i="8"/>
  <c r="P540" i="8"/>
  <c r="L540" i="8"/>
  <c r="P533" i="8"/>
  <c r="L533" i="8"/>
  <c r="T245" i="8"/>
  <c r="K247" i="8" s="1"/>
  <c r="T239" i="7"/>
  <c r="J241" i="7" s="1"/>
  <c r="I354" i="7"/>
  <c r="AY333" i="1"/>
  <c r="F479" i="1"/>
  <c r="BA155" i="1"/>
  <c r="F321" i="1"/>
  <c r="AB337" i="1"/>
  <c r="O353" i="1"/>
  <c r="S214" i="1"/>
  <c r="F245" i="1"/>
  <c r="AW422" i="1"/>
  <c r="F447" i="1"/>
  <c r="T26" i="1"/>
  <c r="F144" i="1"/>
  <c r="T725" i="1"/>
  <c r="AW555" i="1"/>
  <c r="CF543" i="1"/>
  <c r="CE159" i="1"/>
  <c r="AV182" i="1"/>
  <c r="AR47" i="1"/>
  <c r="CA30" i="1"/>
  <c r="CA271" i="1"/>
  <c r="GP264" i="1"/>
  <c r="CD271" i="1" s="1"/>
  <c r="F277" i="1"/>
  <c r="AW262" i="1"/>
  <c r="F209" i="1"/>
  <c r="Y159" i="1"/>
  <c r="V539" i="1"/>
  <c r="F718" i="1"/>
  <c r="AZ543" i="1"/>
  <c r="F566" i="1"/>
  <c r="AZ695" i="1"/>
  <c r="AZ725" i="1" s="1"/>
  <c r="F146" i="1"/>
  <c r="V26" i="1"/>
  <c r="V725" i="1"/>
  <c r="F279" i="1"/>
  <c r="AY262" i="1"/>
  <c r="AB262" i="1"/>
  <c r="O271" i="1"/>
  <c r="R543" i="1"/>
  <c r="F569" i="1"/>
  <c r="W333" i="1"/>
  <c r="F495" i="1"/>
  <c r="S539" i="1"/>
  <c r="F710" i="1"/>
  <c r="BA539" i="1"/>
  <c r="F715" i="1"/>
  <c r="S155" i="1"/>
  <c r="F316" i="1"/>
  <c r="BC22" i="1"/>
  <c r="F741" i="1"/>
  <c r="BC755" i="1"/>
  <c r="F670" i="1"/>
  <c r="AV646" i="1"/>
  <c r="AQ155" i="1"/>
  <c r="F311" i="1"/>
  <c r="AY182" i="1"/>
  <c r="CH159" i="1"/>
  <c r="AV230" i="1"/>
  <c r="CE214" i="1"/>
  <c r="AW646" i="1"/>
  <c r="F671" i="1"/>
  <c r="AY555" i="1"/>
  <c r="CH543" i="1"/>
  <c r="Q333" i="1"/>
  <c r="F483" i="1"/>
  <c r="AS26" i="1"/>
  <c r="F140" i="1"/>
  <c r="AS725" i="1"/>
  <c r="CE30" i="1"/>
  <c r="AV47" i="1"/>
  <c r="O665" i="1"/>
  <c r="AB646" i="1"/>
  <c r="U155" i="1"/>
  <c r="F323" i="1"/>
  <c r="X159" i="1"/>
  <c r="F208" i="1"/>
  <c r="X301" i="1"/>
  <c r="BA26" i="1"/>
  <c r="F143" i="1"/>
  <c r="BA725" i="1"/>
  <c r="Y646" i="1"/>
  <c r="F692" i="1"/>
  <c r="AB30" i="1"/>
  <c r="O47" i="1"/>
  <c r="CF159" i="1"/>
  <c r="AW182" i="1"/>
  <c r="AB79" i="1"/>
  <c r="O93" i="1"/>
  <c r="P30" i="1"/>
  <c r="P123" i="1"/>
  <c r="F50" i="1"/>
  <c r="Y587" i="1"/>
  <c r="F641" i="1"/>
  <c r="AU614" i="1"/>
  <c r="CD587" i="1"/>
  <c r="AZ333" i="1"/>
  <c r="F482" i="1"/>
  <c r="F713" i="1"/>
  <c r="AT539" i="1"/>
  <c r="AX333" i="1"/>
  <c r="F478" i="1"/>
  <c r="O422" i="1"/>
  <c r="F443" i="1"/>
  <c r="X262" i="1"/>
  <c r="F297" i="1"/>
  <c r="F73" i="1"/>
  <c r="X30" i="1"/>
  <c r="GP166" i="1"/>
  <c r="CD182" i="1" s="1"/>
  <c r="CA182" i="1"/>
  <c r="CA353" i="1"/>
  <c r="GP341" i="1"/>
  <c r="CD353" i="1" s="1"/>
  <c r="S333" i="1"/>
  <c r="F486" i="1"/>
  <c r="CA230" i="1"/>
  <c r="GP221" i="1"/>
  <c r="CD230" i="1" s="1"/>
  <c r="O230" i="1"/>
  <c r="AB214" i="1"/>
  <c r="AX543" i="1"/>
  <c r="F562" i="1"/>
  <c r="AX695" i="1"/>
  <c r="F625" i="1"/>
  <c r="AZ587" i="1"/>
  <c r="AB543" i="1"/>
  <c r="O555" i="1"/>
  <c r="AW471" i="1"/>
  <c r="P79" i="1"/>
  <c r="F96" i="1"/>
  <c r="F250" i="1"/>
  <c r="BA214" i="1"/>
  <c r="F308" i="1"/>
  <c r="AX155" i="1"/>
  <c r="CF79" i="1"/>
  <c r="AW93" i="1"/>
  <c r="AY646" i="1"/>
  <c r="F673" i="1"/>
  <c r="U333" i="1"/>
  <c r="F493" i="1"/>
  <c r="AP22" i="1"/>
  <c r="AP755" i="1"/>
  <c r="F734" i="1"/>
  <c r="G16" i="2" s="1"/>
  <c r="G18" i="2" s="1"/>
  <c r="U214" i="1"/>
  <c r="F252" i="1"/>
  <c r="AQ539" i="1"/>
  <c r="F705" i="1"/>
  <c r="CD30" i="1"/>
  <c r="AU47" i="1"/>
  <c r="AS155" i="1"/>
  <c r="F318" i="1"/>
  <c r="AX26" i="1"/>
  <c r="F130" i="1"/>
  <c r="CA587" i="1"/>
  <c r="AR614" i="1"/>
  <c r="AQ725" i="1"/>
  <c r="R159" i="1"/>
  <c r="F196" i="1"/>
  <c r="R301" i="1"/>
  <c r="CH587" i="1"/>
  <c r="AY614" i="1"/>
  <c r="V333" i="1"/>
  <c r="F494" i="1"/>
  <c r="F242" i="1"/>
  <c r="Q214" i="1"/>
  <c r="BB22" i="1"/>
  <c r="BB755" i="1"/>
  <c r="F738" i="1"/>
  <c r="P214" i="1"/>
  <c r="F233" i="1"/>
  <c r="U26" i="1"/>
  <c r="F145" i="1"/>
  <c r="U725" i="1"/>
  <c r="F691" i="1"/>
  <c r="X646" i="1"/>
  <c r="W155" i="1"/>
  <c r="F325" i="1"/>
  <c r="F558" i="1"/>
  <c r="P543" i="1"/>
  <c r="P695" i="1"/>
  <c r="V155" i="1"/>
  <c r="F324" i="1"/>
  <c r="F194" i="1"/>
  <c r="Q301" i="1"/>
  <c r="Q159" i="1"/>
  <c r="T155" i="1"/>
  <c r="F322" i="1"/>
  <c r="CA555" i="1"/>
  <c r="GP547" i="1"/>
  <c r="CD555" i="1" s="1"/>
  <c r="P159" i="1"/>
  <c r="P301" i="1"/>
  <c r="F185" i="1"/>
  <c r="R422" i="1"/>
  <c r="F455" i="1"/>
  <c r="CF587" i="1"/>
  <c r="AW614" i="1"/>
  <c r="AW47" i="1"/>
  <c r="CF30" i="1"/>
  <c r="AV333" i="1"/>
  <c r="F476" i="1"/>
  <c r="R262" i="1"/>
  <c r="F285" i="1"/>
  <c r="AV93" i="1"/>
  <c r="CE79" i="1"/>
  <c r="Y695" i="1"/>
  <c r="AV422" i="1"/>
  <c r="F446" i="1"/>
  <c r="AY422" i="1"/>
  <c r="F449" i="1"/>
  <c r="CA93" i="1"/>
  <c r="GP84" i="1"/>
  <c r="CD93" i="1" s="1"/>
  <c r="F108" i="1"/>
  <c r="S79" i="1"/>
  <c r="R337" i="1"/>
  <c r="F367" i="1"/>
  <c r="R471" i="1"/>
  <c r="P333" i="1"/>
  <c r="F474" i="1"/>
  <c r="F107" i="1"/>
  <c r="R79" i="1"/>
  <c r="R214" i="1"/>
  <c r="F244" i="1"/>
  <c r="AT22" i="1"/>
  <c r="F743" i="1"/>
  <c r="F16" i="2" s="1"/>
  <c r="F18" i="2" s="1"/>
  <c r="AT755" i="1"/>
  <c r="F679" i="1"/>
  <c r="R646" i="1"/>
  <c r="F105" i="1"/>
  <c r="Q79" i="1"/>
  <c r="AV614" i="1"/>
  <c r="CE587" i="1"/>
  <c r="AZ26" i="1"/>
  <c r="F134" i="1"/>
  <c r="BA333" i="1"/>
  <c r="F491" i="1"/>
  <c r="AP539" i="1"/>
  <c r="F704" i="1"/>
  <c r="CA646" i="1"/>
  <c r="AR665" i="1"/>
  <c r="CH214" i="1"/>
  <c r="AY230" i="1"/>
  <c r="F241" i="1"/>
  <c r="AZ214" i="1"/>
  <c r="CA422" i="1"/>
  <c r="Q539" i="1"/>
  <c r="F707" i="1"/>
  <c r="U539" i="1"/>
  <c r="F717" i="1"/>
  <c r="F74" i="1"/>
  <c r="Y30" i="1"/>
  <c r="Y123" i="1"/>
  <c r="W26" i="1"/>
  <c r="F147" i="1"/>
  <c r="W725" i="1"/>
  <c r="AV555" i="1"/>
  <c r="CE543" i="1"/>
  <c r="S26" i="1"/>
  <c r="F138" i="1"/>
  <c r="S725" i="1"/>
  <c r="BD22" i="1"/>
  <c r="F750" i="1"/>
  <c r="BD755" i="1"/>
  <c r="X214" i="1"/>
  <c r="F256" i="1"/>
  <c r="P587" i="1"/>
  <c r="F617" i="1"/>
  <c r="AY47" i="1"/>
  <c r="CH30" i="1"/>
  <c r="F276" i="1"/>
  <c r="AV262" i="1"/>
  <c r="AO22" i="1"/>
  <c r="F729" i="1"/>
  <c r="AO755" i="1"/>
  <c r="CH79" i="1"/>
  <c r="AY93" i="1"/>
  <c r="Y262" i="1"/>
  <c r="F298" i="1"/>
  <c r="F237" i="1"/>
  <c r="AX214" i="1"/>
  <c r="AZ155" i="1"/>
  <c r="F312" i="1"/>
  <c r="O587" i="1"/>
  <c r="F616" i="1"/>
  <c r="CD646" i="1"/>
  <c r="AU665" i="1"/>
  <c r="AW230" i="1"/>
  <c r="CF214" i="1"/>
  <c r="AK79" i="1"/>
  <c r="X93" i="1"/>
  <c r="Q123" i="1"/>
  <c r="O182" i="1"/>
  <c r="AB159" i="1"/>
  <c r="F120" i="1"/>
  <c r="Y79" i="1"/>
  <c r="P187" i="7" l="1"/>
  <c r="K187" i="7"/>
  <c r="R30" i="1"/>
  <c r="R123" i="1"/>
  <c r="F61" i="1"/>
  <c r="F380" i="1"/>
  <c r="Y471" i="1"/>
  <c r="Y337" i="1"/>
  <c r="X337" i="1"/>
  <c r="X471" i="1"/>
  <c r="F379" i="1"/>
  <c r="R695" i="1"/>
  <c r="F709" i="1" s="1"/>
  <c r="J643" i="8"/>
  <c r="F257" i="1"/>
  <c r="Y214" i="1"/>
  <c r="J249" i="8"/>
  <c r="X695" i="1"/>
  <c r="X587" i="1"/>
  <c r="F640" i="1"/>
  <c r="K234" i="7"/>
  <c r="P234" i="7"/>
  <c r="J570" i="8"/>
  <c r="I243" i="7"/>
  <c r="K354" i="7"/>
  <c r="P354" i="7"/>
  <c r="L617" i="8"/>
  <c r="P617" i="8"/>
  <c r="J640" i="8" s="1"/>
  <c r="I494" i="7"/>
  <c r="L283" i="8"/>
  <c r="P283" i="8"/>
  <c r="J306" i="8" s="1"/>
  <c r="I135" i="7"/>
  <c r="R587" i="1"/>
  <c r="J141" i="8"/>
  <c r="AU441" i="1"/>
  <c r="L240" i="8"/>
  <c r="P240" i="8"/>
  <c r="P374" i="7"/>
  <c r="K374" i="7"/>
  <c r="P257" i="7"/>
  <c r="I300" i="7" s="1"/>
  <c r="K257" i="7"/>
  <c r="I339" i="7"/>
  <c r="P304" i="8"/>
  <c r="L304" i="8"/>
  <c r="I637" i="7"/>
  <c r="J392" i="8"/>
  <c r="AR587" i="1"/>
  <c r="F642" i="1"/>
  <c r="F560" i="1"/>
  <c r="AV543" i="1"/>
  <c r="AV695" i="1"/>
  <c r="AR646" i="1"/>
  <c r="F693" i="1"/>
  <c r="AO18" i="1"/>
  <c r="F759" i="1"/>
  <c r="AW214" i="1"/>
  <c r="F236" i="1"/>
  <c r="AX539" i="1"/>
  <c r="F702" i="1"/>
  <c r="AU646" i="1"/>
  <c r="F684" i="1"/>
  <c r="AX725" i="1"/>
  <c r="BB18" i="1"/>
  <c r="F768" i="1"/>
  <c r="AV214" i="1"/>
  <c r="F235" i="1"/>
  <c r="AW543" i="1"/>
  <c r="F561" i="1"/>
  <c r="AW695" i="1"/>
  <c r="O214" i="1"/>
  <c r="F232" i="1"/>
  <c r="CD262" i="1"/>
  <c r="AU271" i="1"/>
  <c r="CD79" i="1"/>
  <c r="AU93" i="1"/>
  <c r="AU123" i="1" s="1"/>
  <c r="O79" i="1"/>
  <c r="F95" i="1"/>
  <c r="F53" i="1"/>
  <c r="AW30" i="1"/>
  <c r="AW123" i="1"/>
  <c r="AW159" i="1"/>
  <c r="AW301" i="1"/>
  <c r="F188" i="1"/>
  <c r="O30" i="1"/>
  <c r="O123" i="1"/>
  <c r="F49" i="1"/>
  <c r="AU30" i="1"/>
  <c r="F66" i="1"/>
  <c r="P26" i="1"/>
  <c r="F126" i="1"/>
  <c r="P725" i="1"/>
  <c r="W22" i="1"/>
  <c r="F749" i="1"/>
  <c r="W755" i="1"/>
  <c r="T22" i="1"/>
  <c r="F746" i="1"/>
  <c r="T755" i="1"/>
  <c r="F698" i="1"/>
  <c r="P539" i="1"/>
  <c r="AS22" i="1"/>
  <c r="F742" i="1"/>
  <c r="E16" i="2" s="1"/>
  <c r="AS755" i="1"/>
  <c r="AR353" i="1"/>
  <c r="CA337" i="1"/>
  <c r="Q155" i="1"/>
  <c r="F313" i="1"/>
  <c r="CA79" i="1"/>
  <c r="AR93" i="1"/>
  <c r="AR123" i="1" s="1"/>
  <c r="P155" i="1"/>
  <c r="F304" i="1"/>
  <c r="BC18" i="1"/>
  <c r="F771" i="1"/>
  <c r="AU555" i="1"/>
  <c r="CD543" i="1"/>
  <c r="AR182" i="1"/>
  <c r="CA159" i="1"/>
  <c r="AU587" i="1"/>
  <c r="F633" i="1"/>
  <c r="F563" i="1"/>
  <c r="AY543" i="1"/>
  <c r="AY695" i="1"/>
  <c r="V22" i="1"/>
  <c r="F748" i="1"/>
  <c r="V755" i="1"/>
  <c r="AR30" i="1"/>
  <c r="F75" i="1"/>
  <c r="AT18" i="1"/>
  <c r="F773" i="1"/>
  <c r="I22" i="7" s="1"/>
  <c r="AV30" i="1"/>
  <c r="F52" i="1"/>
  <c r="AV123" i="1"/>
  <c r="F620" i="1"/>
  <c r="AW587" i="1"/>
  <c r="Y26" i="1"/>
  <c r="F150" i="1"/>
  <c r="Y725" i="1"/>
  <c r="AR230" i="1"/>
  <c r="CA214" i="1"/>
  <c r="BA22" i="1"/>
  <c r="F745" i="1"/>
  <c r="BA755" i="1"/>
  <c r="R155" i="1"/>
  <c r="F315" i="1"/>
  <c r="CD159" i="1"/>
  <c r="AU182" i="1"/>
  <c r="X155" i="1"/>
  <c r="F327" i="1"/>
  <c r="AV159" i="1"/>
  <c r="AV301" i="1"/>
  <c r="F187" i="1"/>
  <c r="AY159" i="1"/>
  <c r="AY301" i="1"/>
  <c r="F190" i="1"/>
  <c r="O646" i="1"/>
  <c r="F667" i="1"/>
  <c r="AW79" i="1"/>
  <c r="F99" i="1"/>
  <c r="AY30" i="1"/>
  <c r="F55" i="1"/>
  <c r="AY123" i="1"/>
  <c r="AU422" i="1"/>
  <c r="F460" i="1"/>
  <c r="CD337" i="1"/>
  <c r="AU353" i="1"/>
  <c r="F355" i="1"/>
  <c r="O337" i="1"/>
  <c r="O471" i="1"/>
  <c r="O159" i="1"/>
  <c r="O301" i="1"/>
  <c r="F184" i="1"/>
  <c r="U22" i="1"/>
  <c r="F747" i="1"/>
  <c r="U755" i="1"/>
  <c r="AW333" i="1"/>
  <c r="F477" i="1"/>
  <c r="AR422" i="1"/>
  <c r="F469" i="1"/>
  <c r="R333" i="1"/>
  <c r="F485" i="1"/>
  <c r="F101" i="1"/>
  <c r="AY79" i="1"/>
  <c r="AV79" i="1"/>
  <c r="F98" i="1"/>
  <c r="AP18" i="1"/>
  <c r="F764" i="1"/>
  <c r="I23" i="7" s="1"/>
  <c r="F238" i="1"/>
  <c r="AY214" i="1"/>
  <c r="Y155" i="1"/>
  <c r="F328" i="1"/>
  <c r="AU230" i="1"/>
  <c r="CD214" i="1"/>
  <c r="F273" i="1"/>
  <c r="O262" i="1"/>
  <c r="AZ22" i="1"/>
  <c r="AZ755" i="1"/>
  <c r="F736" i="1"/>
  <c r="F622" i="1"/>
  <c r="AY587" i="1"/>
  <c r="AR271" i="1"/>
  <c r="CA262" i="1"/>
  <c r="BD18" i="1"/>
  <c r="F780" i="1"/>
  <c r="Y539" i="1"/>
  <c r="F722" i="1"/>
  <c r="Q26" i="1"/>
  <c r="F135" i="1"/>
  <c r="Q725" i="1"/>
  <c r="AV587" i="1"/>
  <c r="F619" i="1"/>
  <c r="AR555" i="1"/>
  <c r="CA543" i="1"/>
  <c r="O543" i="1"/>
  <c r="F557" i="1"/>
  <c r="O695" i="1"/>
  <c r="F119" i="1"/>
  <c r="X79" i="1"/>
  <c r="S22" i="1"/>
  <c r="F740" i="1"/>
  <c r="S755" i="1"/>
  <c r="AQ22" i="1"/>
  <c r="AQ755" i="1"/>
  <c r="F735" i="1"/>
  <c r="X123" i="1"/>
  <c r="AZ539" i="1"/>
  <c r="F706" i="1"/>
  <c r="R539" i="1" l="1"/>
  <c r="I439" i="7"/>
  <c r="I386" i="7"/>
  <c r="P243" i="7"/>
  <c r="K243" i="7"/>
  <c r="X539" i="1"/>
  <c r="F721" i="1"/>
  <c r="F497" i="1"/>
  <c r="X333" i="1"/>
  <c r="P249" i="8"/>
  <c r="J251" i="8" s="1"/>
  <c r="L249" i="8"/>
  <c r="Y333" i="1"/>
  <c r="F498" i="1"/>
  <c r="F137" i="1"/>
  <c r="R26" i="1"/>
  <c r="R725" i="1"/>
  <c r="AZ18" i="1"/>
  <c r="F766" i="1"/>
  <c r="AU79" i="1"/>
  <c r="F112" i="1"/>
  <c r="F372" i="1"/>
  <c r="AU337" i="1"/>
  <c r="AU471" i="1"/>
  <c r="F149" i="1"/>
  <c r="X26" i="1"/>
  <c r="X725" i="1"/>
  <c r="AS18" i="1"/>
  <c r="F772" i="1"/>
  <c r="I21" i="7" s="1"/>
  <c r="O26" i="1"/>
  <c r="F125" i="1"/>
  <c r="O725" i="1"/>
  <c r="T18" i="1"/>
  <c r="F776" i="1"/>
  <c r="AV539" i="1"/>
  <c r="F700" i="1"/>
  <c r="AR337" i="1"/>
  <c r="F381" i="1"/>
  <c r="AR471" i="1"/>
  <c r="AU159" i="1"/>
  <c r="F201" i="1"/>
  <c r="AU301" i="1"/>
  <c r="AY26" i="1"/>
  <c r="F131" i="1"/>
  <c r="AY725" i="1"/>
  <c r="AW539" i="1"/>
  <c r="F701" i="1"/>
  <c r="BA18" i="1"/>
  <c r="F775" i="1"/>
  <c r="AR79" i="1"/>
  <c r="F121" i="1"/>
  <c r="AU26" i="1"/>
  <c r="F142" i="1"/>
  <c r="AV155" i="1"/>
  <c r="F306" i="1"/>
  <c r="F290" i="1"/>
  <c r="AU262" i="1"/>
  <c r="F574" i="1"/>
  <c r="AU543" i="1"/>
  <c r="AU695" i="1"/>
  <c r="F249" i="1"/>
  <c r="AU214" i="1"/>
  <c r="U18" i="1"/>
  <c r="F777" i="1"/>
  <c r="S18" i="1"/>
  <c r="F770" i="1"/>
  <c r="V18" i="1"/>
  <c r="F778" i="1"/>
  <c r="P22" i="1"/>
  <c r="P755" i="1"/>
  <c r="F728" i="1"/>
  <c r="F299" i="1"/>
  <c r="AR262" i="1"/>
  <c r="AX22" i="1"/>
  <c r="AX755" i="1"/>
  <c r="F732" i="1"/>
  <c r="F128" i="1"/>
  <c r="AV26" i="1"/>
  <c r="AV725" i="1"/>
  <c r="F210" i="1"/>
  <c r="AR159" i="1"/>
  <c r="AR301" i="1"/>
  <c r="Q22" i="1"/>
  <c r="Q755" i="1"/>
  <c r="F737" i="1"/>
  <c r="AR26" i="1"/>
  <c r="F151" i="1"/>
  <c r="AW26" i="1"/>
  <c r="F129" i="1"/>
  <c r="AW725" i="1"/>
  <c r="AQ18" i="1"/>
  <c r="F765" i="1"/>
  <c r="W18" i="1"/>
  <c r="F779" i="1"/>
  <c r="O155" i="1"/>
  <c r="F303" i="1"/>
  <c r="F258" i="1"/>
  <c r="AR214" i="1"/>
  <c r="F473" i="1"/>
  <c r="O333" i="1"/>
  <c r="F697" i="1"/>
  <c r="O539" i="1"/>
  <c r="E18" i="2"/>
  <c r="AR543" i="1"/>
  <c r="F583" i="1"/>
  <c r="AR695" i="1"/>
  <c r="F307" i="1"/>
  <c r="AW155" i="1"/>
  <c r="F309" i="1"/>
  <c r="AY155" i="1"/>
  <c r="Y22" i="1"/>
  <c r="Y755" i="1"/>
  <c r="F752" i="1"/>
  <c r="AY539" i="1"/>
  <c r="F703" i="1"/>
  <c r="R22" i="1" l="1"/>
  <c r="R755" i="1"/>
  <c r="F739" i="1"/>
  <c r="J16" i="2" s="1"/>
  <c r="J18" i="2" s="1"/>
  <c r="J348" i="8"/>
  <c r="J646" i="8"/>
  <c r="AU725" i="1"/>
  <c r="J649" i="8"/>
  <c r="I342" i="7"/>
  <c r="I640" i="7"/>
  <c r="I245" i="7"/>
  <c r="I643" i="7"/>
  <c r="AU22" i="1"/>
  <c r="F744" i="1"/>
  <c r="H16" i="2" s="1"/>
  <c r="AU755" i="1"/>
  <c r="O22" i="1"/>
  <c r="F727" i="1"/>
  <c r="O755" i="1"/>
  <c r="Y18" i="1"/>
  <c r="F782" i="1"/>
  <c r="F723" i="1"/>
  <c r="AR539" i="1"/>
  <c r="AX18" i="1"/>
  <c r="F762" i="1"/>
  <c r="X22" i="1"/>
  <c r="F751" i="1"/>
  <c r="X755" i="1"/>
  <c r="AU155" i="1"/>
  <c r="F320" i="1"/>
  <c r="P18" i="1"/>
  <c r="F758" i="1"/>
  <c r="AU333" i="1"/>
  <c r="F490" i="1"/>
  <c r="AR155" i="1"/>
  <c r="F329" i="1"/>
  <c r="AW22" i="1"/>
  <c r="AW755" i="1"/>
  <c r="F731" i="1"/>
  <c r="F714" i="1"/>
  <c r="AU539" i="1"/>
  <c r="AY22" i="1"/>
  <c r="AY755" i="1"/>
  <c r="F733" i="1"/>
  <c r="AR725" i="1"/>
  <c r="Q18" i="1"/>
  <c r="F767" i="1"/>
  <c r="AR333" i="1"/>
  <c r="F499" i="1"/>
  <c r="AV22" i="1"/>
  <c r="AV755" i="1"/>
  <c r="F730" i="1"/>
  <c r="F769" i="1" l="1"/>
  <c r="I25" i="7" s="1"/>
  <c r="R18" i="1"/>
  <c r="AY18" i="1"/>
  <c r="F763" i="1"/>
  <c r="X18" i="1"/>
  <c r="F781" i="1"/>
  <c r="O18" i="1"/>
  <c r="F757" i="1"/>
  <c r="AR22" i="1"/>
  <c r="AR755" i="1"/>
  <c r="F753" i="1"/>
  <c r="AW18" i="1"/>
  <c r="F761" i="1"/>
  <c r="AV18" i="1"/>
  <c r="F760" i="1"/>
  <c r="AU18" i="1"/>
  <c r="F774" i="1"/>
  <c r="I24" i="7" s="1"/>
  <c r="H18" i="2"/>
  <c r="I16" i="2"/>
  <c r="I18" i="2" s="1"/>
  <c r="AR18" i="1" l="1"/>
  <c r="F783" i="1"/>
  <c r="F784" i="1" s="1"/>
  <c r="J650" i="8" l="1"/>
  <c r="I644" i="7"/>
  <c r="F786" i="1"/>
  <c r="J652" i="8" l="1"/>
  <c r="H31" i="8" s="1"/>
  <c r="I646" i="7"/>
  <c r="I20" i="7" s="1"/>
  <c r="J651" i="8"/>
  <c r="I645" i="7"/>
</calcChain>
</file>

<file path=xl/sharedStrings.xml><?xml version="1.0" encoding="utf-8"?>
<sst xmlns="http://schemas.openxmlformats.org/spreadsheetml/2006/main" count="12540" uniqueCount="785">
  <si>
    <t>Smeta.RU  (495) 974-1589</t>
  </si>
  <si>
    <t>_PS_</t>
  </si>
  <si>
    <t>Smeta.RU</t>
  </si>
  <si>
    <t/>
  </si>
  <si>
    <t>6.4_АБК_на 4 месяца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</si>
  <si>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</si>
  <si>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</si>
  <si>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</si>
  <si>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</si>
  <si>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</si>
  <si>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</si>
  <si>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</si>
  <si>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</si>
  <si>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Водоснабжение и водоотведение</t>
  </si>
  <si>
    <t>Новый подраздел</t>
  </si>
  <si>
    <t>Система водоснабжения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</si>
  <si>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</si>
  <si>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</si>
  <si>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</si>
  <si>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</si>
  <si>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</si>
  <si>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СН-2012</t>
  </si>
  <si>
    <t>Подрядные работы, гл. 1-5,7</t>
  </si>
  <si>
    <t>работа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</si>
  <si>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</si>
  <si>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</si>
  <si>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</si>
  <si>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1.15-2103-2-2/1</t>
  </si>
  <si>
    <t>Гидропневматическая промывка трубопроводов с дезинфекцией диаметром до 100 мм</t>
  </si>
  <si>
    <t>СН-2012.1 Выпуск № 5 (в текущих ценах по состоянию на 01.10.2025 г.). 1.15-2103-2-2/1</t>
  </si>
  <si>
    <t>1.24-2103-11-4/1</t>
  </si>
  <si>
    <t>Техническое обслуживание центробежных насосов мощностью от 15 до 75 кВт</t>
  </si>
  <si>
    <t>шт.</t>
  </si>
  <si>
    <t>СН-2012.1 Выпуск № 5 (в текущих ценах по состоянию на 01.10.2025 г.). 1.24-2103-11-4/1</t>
  </si>
  <si>
    <t>1</t>
  </si>
  <si>
    <t>1.17-2103-14-10/1</t>
  </si>
  <si>
    <t>Техническое обслуживание мембранного расширительного бака объемом 18 л</t>
  </si>
  <si>
    <t>СН-2012.1 Выпуск № 5 (в текущих ценах по состоянию на 01.10.2025 г.). 1.17-2103-14-10/1</t>
  </si>
  <si>
    <t>)*2</t>
  </si>
  <si>
    <t>1.24-2501-9-1/1</t>
  </si>
  <si>
    <t>Осмотр датчика давления типа ПД 100</t>
  </si>
  <si>
    <t>10 шт.</t>
  </si>
  <si>
    <t>СН-2012.1 Выпуск № 5 (в текущих ценах по состоянию на 01.10.2025 г.). 1.24-2501-9-1/1</t>
  </si>
  <si>
    <t>1.23-2103-14-1/1</t>
  </si>
  <si>
    <t>Техническое обслуживание манометров с самописцами</t>
  </si>
  <si>
    <t>СН-2012.1 Выпуск № 5 (в текущих ценах по состоянию на 01.10.2025 г.). 1.23-2103-14-1/1</t>
  </si>
  <si>
    <t>2</t>
  </si>
  <si>
    <t>1.24-2103-26-1/1</t>
  </si>
  <si>
    <t>Техническое обслуживание всасывающего механизма вертикальных песколовок  (прим. всасывающий и напорный)</t>
  </si>
  <si>
    <t>СН-2012.1 Выпуск № 5 (в текущих ценах по состоянию на 01.10.2025 г.). 1.24-2103-26-1/1</t>
  </si>
  <si>
    <t>3</t>
  </si>
  <si>
    <t>1.23-2103-39-2/1</t>
  </si>
  <si>
    <t>Техническое обслуживание счетчиков холодной и горячей воды условным диаметром 25-40 мм.</t>
  </si>
  <si>
    <t>СН-2012.1 Выпуск № 5 (в текущих ценах по состоянию на 01.10.2025 г.). 1.23-2103-39-2/1</t>
  </si>
  <si>
    <t>4</t>
  </si>
  <si>
    <t>1.21-2203-11-1/1</t>
  </si>
  <si>
    <t>Техническое обслуживание шкафов управления технологическим оборудованием</t>
  </si>
  <si>
    <t>100 шт.</t>
  </si>
  <si>
    <t>СН-2012.1 Выпуск № 5 (в текущих ценах по состоянию на 01.10.2025 г.). 1.21-2203-11-1/1</t>
  </si>
  <si>
    <t>Техническое обслуживание центробежных насосов мощностью от 15 до 75 кВт ANTARUS 2 MLV4-5с/GPRS ( 1осн.+1 рез.)</t>
  </si>
  <si>
    <t>1.15-2201-1-1/1</t>
  </si>
  <si>
    <t>Осмотр крана спускного</t>
  </si>
  <si>
    <t>СН-2012.1 Выпуск № 5 (в текущих ценах по состоянию на 01.10.2025 г.). 1.15-2201-1-1/1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</si>
  <si>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</si>
  <si>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</si>
  <si>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</si>
  <si>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5</t>
  </si>
  <si>
    <t>1.16-3202-3-1/1</t>
  </si>
  <si>
    <t>Смена прокладок в смесителях</t>
  </si>
  <si>
    <t>СН-2012.1 Выпуск № 5 (в текущих ценах по состоянию на 01.10.2025 г.). 1.16-3202-3-1/1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</si>
  <si>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</si>
  <si>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</si>
  <si>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</si>
  <si>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</si>
  <si>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</si>
  <si>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</si>
  <si>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</si>
  <si>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</si>
  <si>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</si>
  <si>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</si>
  <si>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</si>
  <si>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</si>
  <si>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</si>
  <si>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</si>
  <si>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</si>
  <si>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</si>
  <si>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</si>
  <si>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</si>
  <si>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</si>
  <si>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</si>
  <si>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</si>
  <si>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</si>
  <si>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</si>
  <si>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</si>
  <si>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</si>
  <si>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</si>
  <si>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</si>
  <si>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</si>
  <si>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</si>
  <si>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</si>
  <si>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</si>
  <si>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</si>
  <si>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</si>
  <si>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</si>
  <si>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</si>
  <si>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</si>
  <si>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</si>
  <si>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</si>
  <si>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</si>
  <si>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</si>
  <si>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</si>
  <si>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</si>
  <si>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</si>
  <si>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</si>
  <si>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</si>
  <si>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</si>
  <si>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</si>
  <si>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</si>
  <si>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</si>
  <si>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</si>
  <si>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</si>
  <si>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</si>
  <si>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</si>
  <si>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</si>
  <si>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Система водоотведения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</si>
  <si>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</si>
  <si>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</si>
  <si>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</si>
  <si>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</si>
  <si>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</si>
  <si>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</t>
  </si>
  <si>
    <t>СН-2012.1 Выпуск № 5 (в текущих ценах по состоянию на 01.10.2025 г.). 1.16-2201-1-3/1</t>
  </si>
  <si>
    <t>6</t>
  </si>
  <si>
    <t>1.16-3201-2-1/1</t>
  </si>
  <si>
    <t>Укрепление расшатавшихся санитарно-технических приборов - умывальники</t>
  </si>
  <si>
    <t>СН-2012.1 Выпуск № 5 (в текущих ценах по состоянию на 01.10.2025 г.). 1.16-3201-2-1/1</t>
  </si>
  <si>
    <t>7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</si>
  <si>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</si>
  <si>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</si>
  <si>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</si>
  <si>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8</t>
  </si>
  <si>
    <t>1.16-3201-2-3/1</t>
  </si>
  <si>
    <t>Укрепление расшатавшихся санитарно-технических приборов - писсуары</t>
  </si>
  <si>
    <t>СН-2012.1 Выпуск № 5 (в текущих ценах по состоянию на 01.10.2025 г.). 1.16-3201-2-3/1</t>
  </si>
  <si>
    <t>9</t>
  </si>
  <si>
    <t>1.16-2203-1-1/1</t>
  </si>
  <si>
    <t>Прочистка сифонов</t>
  </si>
  <si>
    <t>СН-2012.1 Выпуск № 5 (в текущих ценах по состоянию на 01.10.2025 г.). 1.16-2203-1-1/1</t>
  </si>
  <si>
    <t>10</t>
  </si>
  <si>
    <t>Прочистка сифонов  (умывальники, раковины,  писсуары,)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</si>
  <si>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</si>
  <si>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</si>
  <si>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</si>
  <si>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Внутренние сети отопления и ИТП</t>
  </si>
  <si>
    <t>Система отопления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</si>
  <si>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</si>
  <si>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</si>
  <si>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</si>
  <si>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</si>
  <si>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</si>
  <si>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</si>
  <si>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11</t>
  </si>
  <si>
    <t>1.17-2103-15-1/1</t>
  </si>
  <si>
    <t>Техническое обслуживание конвекторов, встраиваемых в пол, длиной короба 1100 мм, шириной короба до 140 мм</t>
  </si>
  <si>
    <t>СН-2012.1 Выпуск № 5 (в текущих ценах по состоянию на 01.10.2025 г.). 1.17-2103-15-1/1</t>
  </si>
  <si>
    <t>12</t>
  </si>
  <si>
    <t>1.17-2103-15-3/1</t>
  </si>
  <si>
    <t>Техническое обслуживание конвекторов, встраиваемых в пол, длиной короба 1100 мм, шириной короба до 260 мм</t>
  </si>
  <si>
    <t>СН-2012.1 Выпуск № 5 (в текущих ценах по состоянию на 01.10.2025 г.). 1.17-2103-15-3/1</t>
  </si>
  <si>
    <t>1.17-2103-13-20/1</t>
  </si>
  <si>
    <t>Техническое обслуживание стальных панельных радиаторов типа 20 высотой 500 мм длиной до 3000 мм</t>
  </si>
  <si>
    <t>СН-2012.1 Выпуск № 5 (в текущих ценах по состоянию на 01.10.2025 г.). 1.17-2103-13-20/1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</si>
  <si>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</si>
  <si>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</si>
  <si>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</si>
  <si>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13</t>
  </si>
  <si>
    <t>)*3</t>
  </si>
  <si>
    <t>14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</si>
  <si>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</si>
  <si>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</si>
  <si>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</si>
  <si>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15</t>
  </si>
  <si>
    <t>1.18-2303-4-2/1</t>
  </si>
  <si>
    <t>Техническое обслуживание горизонтальных воздушно-тепловых завес с электрическим нагревателем производительностью по воздуху до 1000 м3/ч</t>
  </si>
  <si>
    <t>СН-2012.1 Выпуск № 5 (в текущих ценах по состоянию на 01.10.2025 г.). 1.18-2303-4-2/1</t>
  </si>
  <si>
    <t>16</t>
  </si>
  <si>
    <t>1.17-2103-8-1/1</t>
  </si>
  <si>
    <t>Техническое обслуживание инфракрасных потолочных панелей</t>
  </si>
  <si>
    <t>СН-2012.1 Выпуск № 5 (в текущих ценах по состоянию на 01.10.2025 г.). 1.17-2103-8-1/1</t>
  </si>
  <si>
    <t>17</t>
  </si>
  <si>
    <t>1.17-2103-9-1/1</t>
  </si>
  <si>
    <t>Техническое обслуживание напольных тепловентиляторов для систем на базе тепловых насосов  (Тепловентилятор KWH182)</t>
  </si>
  <si>
    <t>СН-2012.1 Выпуск № 5 (в текущих ценах по состоянию на 01.10.2025 г.). 1.17-2103-9-1/1</t>
  </si>
  <si>
    <t>1.23-2303-15-1/1</t>
  </si>
  <si>
    <t>Техническое обслуживание микропроцессорного терморегулятора (Термостатический элемент Pradex PR-PP)</t>
  </si>
  <si>
    <t>СН-2012.1 Выпуск № 5 (в текущих ценах по состоянию на 01.10.2025 г.). 1.23-2303-15-1/1</t>
  </si>
  <si>
    <t>18</t>
  </si>
  <si>
    <t>1.23-2103-41-1/1</t>
  </si>
  <si>
    <t>Техническое обслуживание регулирующего клапана</t>
  </si>
  <si>
    <t>СН-2012.1 Выпуск № 5 (в текущих ценах по состоянию на 01.10.2025 г.). 1.23-2103-41-1/1</t>
  </si>
  <si>
    <t>19</t>
  </si>
  <si>
    <t>20</t>
  </si>
  <si>
    <t>1.15-2303-4-2/1</t>
  </si>
  <si>
    <t>Прочистка сетчатых фильтров грубой очистки воды диаметром до 50 мм</t>
  </si>
  <si>
    <t>СН-2012.1 Выпуск № 5 (в текущих ценах по состоянию на 01.10.2025 г.). 1.15-2303-4-2/1</t>
  </si>
  <si>
    <t>21</t>
  </si>
  <si>
    <t>1.15-2303-5-1/1</t>
  </si>
  <si>
    <t>Техническое обслуживание фильтров водяных фланцевых сетчатых диаметром до 65 мм</t>
  </si>
  <si>
    <t>СН-2012.1 Выпуск № 5 (в текущих ценах по состоянию на 01.10.2025 г.). 1.15-2303-5-1/1</t>
  </si>
  <si>
    <t>21,1</t>
  </si>
  <si>
    <t>21.26-1-110</t>
  </si>
  <si>
    <t>Прокладки из терморасширенного графита для обслуживания фильтра сетчатого чугунного фланцевого диаметром 65 мм</t>
  </si>
  <si>
    <t>СН-2012.21 Выпуск № 5 (в текущих ценах по состоянию на 01.10.2025 г.). 21.26-1-110</t>
  </si>
  <si>
    <t>Техническое обслуживание ИТП</t>
  </si>
  <si>
    <t>1.17-2103-3-2/1</t>
  </si>
  <si>
    <t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0,1 до 0,2 Гкал/час</t>
  </si>
  <si>
    <t>система</t>
  </si>
  <si>
    <t>СН-2012.1 Выпуск № 5 (в текущих ценах по состоянию на 01.10.2025 г.). 1.17-2103-3-2/1</t>
  </si>
  <si>
    <t>)/12*4</t>
  </si>
  <si>
    <t>1.24-3105-1-2/1</t>
  </si>
  <si>
    <t>Химическая безразборная промывка пластинчатых теплообменников М15</t>
  </si>
  <si>
    <t>СН-2012.1 Выпуск № 5 (в текущих ценах по состоянию на 01.10.2025 г.). 1.24-3105-1-2/1</t>
  </si>
  <si>
    <t>1.24-2501-14-1/1</t>
  </si>
  <si>
    <t>Осмотр теплообменника пластинчатого</t>
  </si>
  <si>
    <t>СН-2012.1 Выпуск № 5 (в текущих ценах по состоянию на 01.10.2025 г.). 1.24-2501-14-1/1</t>
  </si>
  <si>
    <t>)*122</t>
  </si>
  <si>
    <t>1.24-2503-4-5/1</t>
  </si>
  <si>
    <t>Техническое обслуживание в течение года циркуляционных насосов систем отопления с тепловыми насосами</t>
  </si>
  <si>
    <t>СН-2012.1 Выпуск № 5 (в текущих ценах по состоянию на 01.10.2025 г.). 1.24-2503-4-5/1</t>
  </si>
  <si>
    <t>УУТЭ</t>
  </si>
  <si>
    <t>22</t>
  </si>
  <si>
    <t>1.23-2103-22-3/1</t>
  </si>
  <si>
    <t>Техническое обслуживание расходомера электромагнитного /</t>
  </si>
  <si>
    <t>СН-2012.1 Выпуск № 5 (в текущих ценах по состоянию на 01.10.2025 г.). 1.23-2103-22-3/1</t>
  </si>
  <si>
    <t>23</t>
  </si>
  <si>
    <t>1.23-2103-8-1/1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</si>
  <si>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t>
  </si>
  <si>
    <t>СН-2012.1 Выпуск № 5 (в текущих ценах по состоянию на 01.10.2025 г.). 1.23-2103-8-1/1</t>
  </si>
  <si>
    <t>24</t>
  </si>
  <si>
    <t>Техническое обслуживание расходомера электромагнитного / расходомер электромагнитный фланцевый</t>
  </si>
  <si>
    <t>25</t>
  </si>
  <si>
    <t>1.23-2303-6-1/1</t>
  </si>
  <si>
    <t>Техническое обслуживание термопреобразователя сопротивления с унифицированным выходным сигналом</t>
  </si>
  <si>
    <t>СН-2012.1 Выпуск № 5 (в текущих ценах по состоянию на 01.10.2025 г.). 1.23-2303-6-1/1</t>
  </si>
  <si>
    <t>26</t>
  </si>
  <si>
    <t>1.23-2103-27-1/1</t>
  </si>
  <si>
    <t>Техническое обслуживание преобразователя давления МТ100 и аналогов</t>
  </si>
  <si>
    <t>СН-2012.1 Выпуск № 5 (в текущих ценах по состоянию на 01.10.2025 г.). 1.23-2103-27-1/1</t>
  </si>
  <si>
    <t>27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</si>
  <si>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</si>
  <si>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</si>
  <si>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</si>
  <si>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28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</si>
  <si>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</si>
  <si>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t>
  </si>
  <si>
    <t>СН-2012.1 Выпуск № 5 (в текущих ценах по состоянию на 01.10.2025 г.). 1.23-2303-5-1/1</t>
  </si>
  <si>
    <t>1.17-3401-1-1/1</t>
  </si>
  <si>
    <t>Подготовительные работы по ремонту и госповерке приборов УУТЭ (узла учета тепловой энергии)</t>
  </si>
  <si>
    <t>узел</t>
  </si>
  <si>
    <t>СН-2012.1 Выпуск № 3 (в текущих ценах по состоянию на 01.04.2025 г.). Сб.17-3401-1-1/1</t>
  </si>
  <si>
    <t>Автоматизация ИТП</t>
  </si>
  <si>
    <t>29</t>
  </si>
  <si>
    <t>1.23-2303-19-1/1</t>
  </si>
  <si>
    <t>Техническое обслуживание шкафа блока автоматики  ЩАИТП</t>
  </si>
  <si>
    <t>СН-2012.1 Выпуск № 5 (в текущих ценах по состоянию на 01.10.2025 г.). 1.23-2303-19-1/1</t>
  </si>
  <si>
    <t>30</t>
  </si>
  <si>
    <t>31</t>
  </si>
  <si>
    <t>1.23-3101-23-1/1</t>
  </si>
  <si>
    <t>Текущий ремонт преобразователей давления, перепада давления, тензорезисторных, дифференциальных</t>
  </si>
  <si>
    <t>СН-2012.1 Выпуск № 5 (в текущих ценах по состоянию на 01.10.2025 г.). 1.23-3101-23-1/1</t>
  </si>
  <si>
    <t>32</t>
  </si>
  <si>
    <t>1.21-2303-28-1/1</t>
  </si>
  <si>
    <t>Техническое обслуживание автоматического выключателя до 160 А</t>
  </si>
  <si>
    <t>СН-2012.1 Выпуск № 5 (в текущих ценах по состоянию на 01.10.2025 г.). 1.21-2303-28-1/1</t>
  </si>
  <si>
    <t>33</t>
  </si>
  <si>
    <t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</t>
  </si>
  <si>
    <t>Вентиляция и кондиционирование</t>
  </si>
  <si>
    <t>Общеобменная вентиляция</t>
  </si>
  <si>
    <t>1.18-2403-10-1/1</t>
  </si>
  <si>
    <t>Техническое обслуживание в течение года вытяжных установок с осевыми вентиляторами производительностью по воздуху до 5000 м3/ч</t>
  </si>
  <si>
    <t>установка</t>
  </si>
  <si>
    <t>СН-2012.1 Выпуск № 5 (в текущих ценах по состоянию на 01.10.2025 г.). 1.18-2403-10-1/1</t>
  </si>
  <si>
    <t>)/12*8</t>
  </si>
  <si>
    <t>1.18-2403-20-5/1</t>
  </si>
  <si>
    <t>Техническое обслуживание вытяжных установок производительностью до 5000 м3/ч - годовое</t>
  </si>
  <si>
    <t>СН-2012.1 Выпуск № 5 (в текущих ценах по состоянию на 01.10.2025 г.). 1.18-2403-20-5/1</t>
  </si>
  <si>
    <t>34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</si>
  <si>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</si>
  <si>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</si>
  <si>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</si>
  <si>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</si>
  <si>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</si>
  <si>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</si>
  <si>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1.18-2403-16-2/1</t>
  </si>
  <si>
    <t>Очистка вытяжных установок производительностью свыше 5000 м3/ч до 20000 м3/ч</t>
  </si>
  <si>
    <t>СН-2012.1 Выпуск № 5 (в текущих ценах по состоянию на 01.10.2025 г.). 1.18-2403-16-2/1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</si>
  <si>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</si>
  <si>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</si>
  <si>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</si>
  <si>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35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</si>
  <si>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</si>
  <si>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</si>
  <si>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</si>
  <si>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1.18-2403-21-7/1</t>
  </si>
  <si>
    <t>Техническое обслуживание приточных установок производительностью до 5000 м3/ч - годовое</t>
  </si>
  <si>
    <t>СН-2012.1 Выпуск № 5 (в текущих ценах по состоянию на 01.10.2025 г.). 1.18-2403-21-7/1</t>
  </si>
  <si>
    <t>1.18-2403-21-3/1</t>
  </si>
  <si>
    <t>Техническое обслуживание приточных установок производительностью до 20000 м3/ч - ежемесячное</t>
  </si>
  <si>
    <t>СН-2012.1 Выпуск № 5 (в текущих ценах по состоянию на 01.10.2025 г.). 1.18-2403-21-3/1</t>
  </si>
  <si>
    <t>36</t>
  </si>
  <si>
    <t>1.18-2403-21-6/1</t>
  </si>
  <si>
    <t>Техническое обслуживание приточных установок производительностью до 20000 м3/ч - ежеквартальное</t>
  </si>
  <si>
    <t>СН-2012.1 Выпуск № 5 (в текущих ценах по состоянию на 01.10.2025 г.). 1.18-2403-21-6/1</t>
  </si>
  <si>
    <t>1.18-2403-21-9/1</t>
  </si>
  <si>
    <t>Техническое обслуживание приточных установок производительностью до 20000 м3/ч - годовое</t>
  </si>
  <si>
    <t>СН-2012.1 Выпуск № 5 (в текущих ценах по состоянию на 01.10.2025 г.). 1.18-2403-21-9/1</t>
  </si>
  <si>
    <t>1.18-2501-2-1/1</t>
  </si>
  <si>
    <t>Технический осмотр клапанов воздушных регулирующих с ручным приводом с передвижных подмостей, клапан периметром до 1600 мм</t>
  </si>
  <si>
    <t>СН-2012.1 Выпуск № 5 (в текущих ценах по состоянию на 01.10.2025 г.). 1.18-2501-2-1/1</t>
  </si>
  <si>
    <t>37</t>
  </si>
  <si>
    <t>1.18-2203-3-7/1</t>
  </si>
  <si>
    <t>Техническое обслуживание клапанов воздушных регулирующих с ручным приводом диаметром/периметром до 1000/3200 мм</t>
  </si>
  <si>
    <t>СН-2012.1 Выпуск № 5 (в текущих ценах по состоянию на 01.10.2025 г.). 1.18-2203-3-7/1</t>
  </si>
  <si>
    <t>Очистка и дезинфекция воздуховодов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</si>
  <si>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</si>
  <si>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</si>
  <si>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</si>
  <si>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</si>
  <si>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</si>
  <si>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</si>
  <si>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</si>
  <si>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Кондиционирование</t>
  </si>
  <si>
    <t>1.18-2403-17-1/1</t>
  </si>
  <si>
    <t>Техническое обслуживание внутренних кассетных блоков сплит систем мощностью до 5 кВт - ежемесячное</t>
  </si>
  <si>
    <t>1 блок</t>
  </si>
  <si>
    <t>СН-2012.1 Выпуск № 5 (в текущих ценах по состоянию на 01.10.2025 г.). 1.18-2403-17-1/1</t>
  </si>
  <si>
    <t>38</t>
  </si>
  <si>
    <t>1.18-2403-17-3/1</t>
  </si>
  <si>
    <t>Техническое обслуживание внутренних кассетных блоков сплит систем мощностью до 5 кВт - полугодовое</t>
  </si>
  <si>
    <t>СН-2012.1 Выпуск № 5 (в текущих ценах по состоянию на 01.10.2025 г.). 1.18-2403-17-3/1</t>
  </si>
  <si>
    <t>1.18-2403-18-1/1</t>
  </si>
  <si>
    <t>Техническое обслуживание наружных блоков сплит систем мощностью до 10 кВт - ежемесячное</t>
  </si>
  <si>
    <t>СН-2012.1 Выпуск № 5 (в текущих ценах по состоянию на 01.10.2025 г.). 1.18-2403-18-1/1</t>
  </si>
  <si>
    <t>39</t>
  </si>
  <si>
    <t>1.18-2403-18-3/1</t>
  </si>
  <si>
    <t>Техническое обслуживание наружных блоков сплит систем мощностью до 10 кВт - полугодовое</t>
  </si>
  <si>
    <t>СН-2012.1 Выпуск № 5 (в текущих ценах по состоянию на 01.10.2025 г.). 1.18-2403-18-3/1</t>
  </si>
  <si>
    <t>1.24-2103-45-1/1</t>
  </si>
  <si>
    <t>Техническое обслуживание ежемесячное холодильных установок мощностью 420 кВт (прим. до 23 кВт)</t>
  </si>
  <si>
    <t>СН-2012.1 Выпуск № 5 (в текущих ценах по состоянию на 01.10.2025 г.). 1.24-2103-45-1/1</t>
  </si>
  <si>
    <t>40</t>
  </si>
  <si>
    <t>1.24-2103-45-4/1</t>
  </si>
  <si>
    <t>Техническое обслуживание ежеквартальное холодильных установок мощностью 420 кВт  (прим. до 23 кВт)</t>
  </si>
  <si>
    <t>СН-2012.1 Выпуск № 5 (в текущих ценах по состоянию на 01.10.2025 г.). 1.24-2103-45-4/1</t>
  </si>
  <si>
    <t>Техническое обслуживание ежемесячное холодильных установок мощностью 420 кВт (прим. до 50 кВт)</t>
  </si>
  <si>
    <t>*6</t>
  </si>
  <si>
    <t>Техническое обслуживание ежеквартальное холодильных установок мощностью 420 кВт  (прим. до 50 кВт)</t>
  </si>
  <si>
    <t>*2</t>
  </si>
  <si>
    <t>Техническое обслуживание ежемесячное холодильных установок мощностью 420 кВт (прим. до 175 кВт)</t>
  </si>
  <si>
    <t>41</t>
  </si>
  <si>
    <t>Техническое обслуживание ежеквартальное холодильных установок мощностью 420 кВт  (прим. до 175 кВт)</t>
  </si>
  <si>
    <t>1.18-2303-2-2/1</t>
  </si>
  <si>
    <t>Промывка воздухонагревателей (калориферов) для установок производительностью до 10000 м3/ч</t>
  </si>
  <si>
    <t>СН-2012.1 Выпуск № 5 (в текущих ценах по состоянию на 01.10.2025 г.). 1.18-2303-2-2/1</t>
  </si>
  <si>
    <t>1.23-2303-13-1/1</t>
  </si>
  <si>
    <t>Техническое обслуживание преобразователей частоты до 5 кВт /Частотный регулятор вентилятора</t>
  </si>
  <si>
    <t>СН-2012.1 Выпуск № 5 (в текущих ценах по состоянию на 01.10.2025 г.). 1.23-2303-13-1/1</t>
  </si>
  <si>
    <t>*3</t>
  </si>
  <si>
    <t>1.23-2303-13-2/1</t>
  </si>
  <si>
    <t>Техническое обслуживание преобразователей частоты до 24 кВт //Частотный регулятор вентилятора</t>
  </si>
  <si>
    <t>СН-2012.1 Выпуск № 5 (в текущих ценах по состоянию на 01.10.2025 г.). 1.23-2303-13-2/1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</si>
  <si>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места/ Проводной ПДУ</t>
  </si>
  <si>
    <t>*4</t>
  </si>
  <si>
    <t>Теплоснабжение</t>
  </si>
  <si>
    <t>1.18-2303-1-3/1</t>
  </si>
  <si>
    <t>Техническое обслуживание в течение года тепловых завес с автоматикой производительностью по воздуху до 20000 м3/ч</t>
  </si>
  <si>
    <t>СН-2012.1 Выпуск № 5 (в текущих ценах по состоянию на 01.10.2025 г.). 1.18-2303-1-3/1</t>
  </si>
  <si>
    <t>/12*4</t>
  </si>
  <si>
    <t>Системы электроснабжения</t>
  </si>
  <si>
    <t>Электроосвещение</t>
  </si>
  <si>
    <t>1.21-2201-28-3/1</t>
  </si>
  <si>
    <t>Технический осмотр главного распределительного щита (ГРЩ) с количеством вводов 2 - ежедневный</t>
  </si>
  <si>
    <t>СН-2012.1 Выпуск № 5 (в текущих ценах по состоянию на 01.10.2025 г.). 1.21-2201-28-3/1</t>
  </si>
  <si>
    <t>)*118</t>
  </si>
  <si>
    <t>1.21-2201-28-4/1</t>
  </si>
  <si>
    <t>Технический осмотр главного распределительного щита (ГРЩ) с количеством вводов 2 - ежемесячный</t>
  </si>
  <si>
    <t>СН-2012.1 Выпуск № 5 (в текущих ценах по состоянию на 01.10.2025 г.). 1.21-2201-28-4/1</t>
  </si>
  <si>
    <t>42</t>
  </si>
  <si>
    <t>1.21-2203-4-1/1</t>
  </si>
  <si>
    <t>Техническое обслуживание панельного распределительного щита с установочными автоматическими выключателями серии А-3100 на номинальный ток до 600 А</t>
  </si>
  <si>
    <t>СН-2012.1 Выпуск № 5 (в текущих ценах по состоянию на 01.10.2025 г.). 1.21-2203-4-1/1</t>
  </si>
  <si>
    <t>43</t>
  </si>
  <si>
    <t>1.21-2203-17-1/1</t>
  </si>
  <si>
    <t>Техническое обслуживание ящика с понижающим трансформатором типа ЯТП</t>
  </si>
  <si>
    <t>СН-2012.1 Выпуск № 5 (в текущих ценах по состоянию на 01.10.2025 г.). 1.21-2203-17-1/1</t>
  </si>
  <si>
    <t>1.21-2301-1-1/1</t>
  </si>
  <si>
    <t>Технический осмотр трансформатора понижающего</t>
  </si>
  <si>
    <t>СН-2012.1 Выпуск № 5 (в текущих ценах по состоянию на 01.10.2025 г.). 1.21-2301-1-1/1</t>
  </si>
  <si>
    <t>44</t>
  </si>
  <si>
    <t>1.20-2103-19-3/1</t>
  </si>
  <si>
    <t>Техническое обслуживание годовое светильника светодиодного потолочного типа Arctic 1500</t>
  </si>
  <si>
    <t>СН-2012.1 Выпуск № 5 (в текущих ценах по состоянию на 01.10.2025 г.). 1.20-2103-19-3/1</t>
  </si>
  <si>
    <t>45</t>
  </si>
  <si>
    <t>1.23-2103-6-1/1</t>
  </si>
  <si>
    <t>Техническое обслуживание выключателей поплавковых</t>
  </si>
  <si>
    <t>СН-2012.1 Выпуск № 5 (в текущих ценах по состоянию на 01.10.2025 г.). 1.23-2103-6-1/1</t>
  </si>
  <si>
    <t>1.21-2101-3-1/1</t>
  </si>
  <si>
    <t>Технический осмотр силовых сетей, проложенных в стальных трубах, провод сечением 2х1,5-6 мм2</t>
  </si>
  <si>
    <t>СН-2012.1 Выпуск № 5 (в текущих ценах по состоянию на 01.10.2025 г.). 1.21-2101-3-1/1</t>
  </si>
  <si>
    <t>46</t>
  </si>
  <si>
    <t>1.21-2103-11-1/1</t>
  </si>
  <si>
    <t>Техническое обслуживание силовых сетей, проложенных в стальных трубах, провод сечением 2х1,5-6 мм2</t>
  </si>
  <si>
    <t>СН-2012.1 Выпуск № 5 (в текущих ценах по состоянию на 01.10.2025 г.). 1.21-2103-11-1/1</t>
  </si>
  <si>
    <t>Электроснабжение</t>
  </si>
  <si>
    <t>1.21-2201-23-3/1</t>
  </si>
  <si>
    <t>Технический осмотр многопанельного вводно-распределительного устройства (ВРУ), панель вводная с блоком учета электроэнергии, номинальный ток 630 А - ежедневный</t>
  </si>
  <si>
    <t>СН-2012.1 Выпуск № 5 (в текущих ценах по состоянию на 01.10.2025 г.). 1.21-2201-23-3/1</t>
  </si>
  <si>
    <t>1.21-2201-23-4/1</t>
  </si>
  <si>
    <t>Технический осмотр многопанельного вводно-распределительного устройства (ВРУ), панель вводная с блоком учета электроэнергии, номинальный ток 630 А - ежемесячный</t>
  </si>
  <si>
    <t>СН-2012.1 Выпуск № 5 (в текущих ценах по состоянию на 01.10.2025 г.). 1.21-2201-23-4/1</t>
  </si>
  <si>
    <t>47</t>
  </si>
  <si>
    <t>1.21-2203-43-2/1</t>
  </si>
  <si>
    <t>Техническое обслуживание установки компенсации реактивной мощности (УКРМ) 100 кВАр с регулятором типа LSA, с количеством конденсаторов 1, предохранитель-выключатель-разъединитель (ПВР) 1, контакторов (пускателей) 1 - годовое</t>
  </si>
  <si>
    <t>шкаф</t>
  </si>
  <si>
    <t>СН-2012.1 Выпуск № 5 (в текущих ценах по состоянию на 01.10.2025 г.). 1.21-2203-43-2/1</t>
  </si>
  <si>
    <t>48</t>
  </si>
  <si>
    <t>1.21-2203-43-1/1</t>
  </si>
  <si>
    <t>Техническое обслуживание установки компенсации реактивной мощности (УКРМ) 100 кВАр с регулятором типа LSA, с количеством конденсаторов 1, предохранитель-выключатель-разъединитель (ПВР) 1, контакторов (пускателей) 1 - полугодовое</t>
  </si>
  <si>
    <t>СН-2012.1 Выпуск № 5 (в текущих ценах по состоянию на 01.10.2025 г.). 1.21-2203-43-1/1</t>
  </si>
  <si>
    <t>1.21-2201-27-1/1</t>
  </si>
  <si>
    <t>Осмотр установки компенсации реактивной мощности 100 кВАр с регулятором типа LSA - ежедневный</t>
  </si>
  <si>
    <t>СН-2012.1 Выпуск № 5 (в текущих ценах по состоянию на 01.10.2025 г.). 1.21-2201-27-1/1</t>
  </si>
  <si>
    <t>1.21-2201-27-2/1</t>
  </si>
  <si>
    <t>Осмотр установки компенсации реактивной мощности 100 кВАр с регулятором типа LSA - ежемесячный</t>
  </si>
  <si>
    <t>СН-2012.1 Выпуск № 5 (в текущих ценах по состоянию на 01.10.2025 г.). 1.21-2201-27-2/1</t>
  </si>
  <si>
    <t>1.21-2201-23-1/1</t>
  </si>
  <si>
    <t>Технический осмотр многопанельного вводно-распределительного устройства (ВРУ), панель вводная, номинальный ток 630 А - ежедневный</t>
  </si>
  <si>
    <t>СН-2012.1 Выпуск № 5 (в текущих ценах по состоянию на 01.10.2025 г.). 1.21-2201-23-1/1</t>
  </si>
  <si>
    <t>1.21-2201-23-2/1</t>
  </si>
  <si>
    <t>Технический осмотр многопанельного вводно-распределительного устройства (ВРУ), панель вводная, номинальный ток 630 А - ежемесячный</t>
  </si>
  <si>
    <t>СН-2012.1 Выпуск № 5 (в текущих ценах по состоянию на 01.10.2025 г.). 1.21-2201-23-2/1</t>
  </si>
  <si>
    <t>49</t>
  </si>
  <si>
    <t>50</t>
  </si>
  <si>
    <t>51</t>
  </si>
  <si>
    <t>1.21-2203-5-1/1</t>
  </si>
  <si>
    <t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t>
  </si>
  <si>
    <t>СН-2012.1 Выпуск № 5 (в текущих ценах по состоянию на 01.10.2025 г.). 1.21-2203-5-1/1</t>
  </si>
  <si>
    <t>1.21-2301-19-1/1</t>
  </si>
  <si>
    <t>Технический осмотр выключателей автоматических однополюсных установочных на номинальный ток до 63 А</t>
  </si>
  <si>
    <t>СН-2012.1 Выпуск № 5 (в текущих ценах по состоянию на 01.10.2025 г.). 1.21-2301-19-1/1</t>
  </si>
  <si>
    <t>52</t>
  </si>
  <si>
    <t>1.21-2303-19-1/1</t>
  </si>
  <si>
    <t>Техническое обслуживание выключателей автоматических однополюсных установочных на номинальный ток до 63 А</t>
  </si>
  <si>
    <t>СН-2012.1 Выпуск № 5 (в текущих ценах по состоянию на 01.10.2025 г.). 1.21-2303-19-1/1</t>
  </si>
  <si>
    <t>1.21-2301-3-3/1</t>
  </si>
  <si>
    <t>Технический осмотр выключателей автоматических трехполюсных установочных, номинальный ток до 600 А</t>
  </si>
  <si>
    <t>СН-2012.1 Выпуск № 5 (в текущих ценах по состоянию на 01.10.2025 г.). 1.21-2301-3-3/1</t>
  </si>
  <si>
    <t>53</t>
  </si>
  <si>
    <t>1.21-2303-3-3/1</t>
  </si>
  <si>
    <t>Техническое обслуживание выключателей автоматических трехполюсных установочных, номинальный ток до 600 А</t>
  </si>
  <si>
    <t>СН-2012.1 Выпуск № 5 (в текущих ценах по состоянию на 01.10.2025 г.). 1.21-2303-3-3/1</t>
  </si>
  <si>
    <t>54</t>
  </si>
  <si>
    <t>1.21-2303-2-1/1</t>
  </si>
  <si>
    <t>Техническое обслуживание выключателей автоматических двухполюсных установочных, номинальный ток до 200 А,</t>
  </si>
  <si>
    <t>СН-2012.1 Выпуск № 5 (в текущих ценах по состоянию на 01.10.2025 г.). 1.21-2303-2-1/1</t>
  </si>
  <si>
    <t>1.21-2301-2-1/1</t>
  </si>
  <si>
    <t>Технический осмотр выключателей автоматических двухполюсных установочных, номинальный ток до 200 А</t>
  </si>
  <si>
    <t>СН-2012.1 Выпуск № 5 (в текущих ценах по состоянию на 01.10.2025 г.). 1.21-2301-2-1/1</t>
  </si>
  <si>
    <t>55</t>
  </si>
  <si>
    <t>Наружное архитектурное освещение</t>
  </si>
  <si>
    <t>1.21-2201-28-1/1</t>
  </si>
  <si>
    <t>Технический осмотр главного распределительного щита (ГРЩ) с количеством вводов 1 - ежедневный</t>
  </si>
  <si>
    <t>СН-2012.1 Выпуск № 5 (в текущих ценах по состоянию на 01.10.2025 г.). 1.21-2201-28-1/1</t>
  </si>
  <si>
    <t>1.21-2201-28-2/1</t>
  </si>
  <si>
    <t>Технический осмотр главного распределительного щита (ГРЩ) с количеством вводов 1 - ежемесячный</t>
  </si>
  <si>
    <t>СН-2012.1 Выпуск № 5 (в текущих ценах по состоянию на 01.10.2025 г.). 1.21-2201-28-2/1</t>
  </si>
  <si>
    <t>56</t>
  </si>
  <si>
    <t>1.21-2203-27-1/1</t>
  </si>
  <si>
    <t>Техническое обслуживание контакторов номинальный ток до 160 А</t>
  </si>
  <si>
    <t>СН-2012.1 Выпуск № 5 (в текущих ценах по состоянию на 01.10.2025 г.). 1.21-2203-27-1/1</t>
  </si>
  <si>
    <t>57</t>
  </si>
  <si>
    <t>1.21-2301-3-2/1</t>
  </si>
  <si>
    <t>Технический осмотр выключателей автоматических трехполюсных установочных, номинальный ток до 400 А</t>
  </si>
  <si>
    <t>СН-2012.1 Выпуск № 5 (в текущих ценах по состоянию на 01.10.2025 г.). 1.21-2301-3-2/1</t>
  </si>
  <si>
    <t>58</t>
  </si>
  <si>
    <t>1.21-2303-3-2/1</t>
  </si>
  <si>
    <t>Техническое обслуживание выключателей автоматических трехполюсных установочных, номинальный ток до 400 А</t>
  </si>
  <si>
    <t>СН-2012.1 Выпуск № 5 (в текущих ценах по состоянию на 01.10.2025 г.). 1.21-2303-3-2/1</t>
  </si>
  <si>
    <t>1.21-2303-3-1/1</t>
  </si>
  <si>
    <t>Техническое обслуживание выключателей автоматических трехполюсных установочных, номинальный ток до 200 А,</t>
  </si>
  <si>
    <t>СН-2012.1 Выпуск № 5 (в текущих ценах по состоянию на 01.10.2025 г.). 1.21-2303-3-1/1</t>
  </si>
  <si>
    <t>)*6</t>
  </si>
  <si>
    <t>59</t>
  </si>
  <si>
    <t>1.21-2203-20-6/1</t>
  </si>
  <si>
    <t>Техническое обслуживание силовых преобразователей, источник питания, стабилизатор, преобразователь напряжения, тока</t>
  </si>
  <si>
    <t>СН-2012.1 Выпуск № 5 (в текущих ценах по состоянию на 01.10.2025 г.). 1.21-2203-20-6/1</t>
  </si>
  <si>
    <t>60</t>
  </si>
  <si>
    <t>1.21-2303-27-1/1</t>
  </si>
  <si>
    <t>Техническое обслуживание электрических аппаратов до 1000 В, реле времени программное с числом контактов до 6 (фотореле)</t>
  </si>
  <si>
    <t>СН-2012.1 Выпуск № 5 (в текущих ценах по состоянию на 01.10.2025 г.). 1.21-2303-27-1/1</t>
  </si>
  <si>
    <t>61</t>
  </si>
  <si>
    <t>1.21-2403-1-4/1</t>
  </si>
  <si>
    <t>Техническое обслуживание контроллеров кулачковых, мощность электродвигателя до 300 кВт</t>
  </si>
  <si>
    <t>СН-2012.1 Выпуск № 5 (в текущих ценах по состоянию на 01.10.2025 г.). 1.21-2403-1-4/1</t>
  </si>
  <si>
    <t>62</t>
  </si>
  <si>
    <t>Техническое обслуживание силовых преобразователей, источник питания, стабилизатор, преобразователь напряжения, тока /INTELLIGENT ARLIGHT Конвертер DALI-DMX-311</t>
  </si>
  <si>
    <t>1.20-2101-9-1/1</t>
  </si>
  <si>
    <t>Технический осмотр светодиодных светильников встроенных, накладных - ежедневный</t>
  </si>
  <si>
    <t>СН-2012.1 Выпуск № 5 (в текущих ценах по состоянию на 01.10.2025 г.). 1.20-2101-9-1/1</t>
  </si>
  <si>
    <t>63</t>
  </si>
  <si>
    <t>1.20-2103-6-2/1</t>
  </si>
  <si>
    <t>Техническое обслуживание осветительной арматуры с лампами ДРЛ с лестниц</t>
  </si>
  <si>
    <t>СН-2012.1 Выпуск № 5 (в текущих ценах по состоянию на 01.10.2025 г.). 1.20-2103-6-2/1</t>
  </si>
  <si>
    <t>64</t>
  </si>
  <si>
    <t>1.20-2103-1-1/1</t>
  </si>
  <si>
    <t>Техническое обслуживание осветительных сетей, проложенных по кирпичным и бетонным основаниям, провод сечением 2х1,5-4 мм2</t>
  </si>
  <si>
    <t>СН-2012.1 Выпуск № 5 (в текущих ценах по состоянию на 01.10.2025 г.). 1.20-2103-1-1/1</t>
  </si>
  <si>
    <t>1.20-2101-1-1/1</t>
  </si>
  <si>
    <t>Осмотр осветительных сетей, проложенных по кирпичным и бетонным основаниям, провод сечением 2х1,5-4 мм2</t>
  </si>
  <si>
    <t>СН-2012.1 Выпуск № 5 (в текущих ценах по состоянию на 01.10.2025 г.). 1.20-2101-1-1/1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</si>
  <si>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</si>
  <si>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</si>
  <si>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</si>
  <si>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</si>
  <si>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</si>
  <si>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</si>
  <si>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</si>
  <si>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</si>
  <si>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</si>
  <si>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</si>
  <si>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</si>
  <si>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</si>
  <si>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</si>
  <si>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</si>
  <si>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</si>
  <si>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</si>
  <si>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маш.-ч</t>
  </si>
  <si>
    <t>21.1-16-29</t>
  </si>
  <si>
    <t>Известь хлорная</t>
  </si>
  <si>
    <t>кг</t>
  </si>
  <si>
    <t>21.1-25-13</t>
  </si>
  <si>
    <t>СН-2012.21 Выпуск № 5 (в текущих ценах по состоянию на 01.10.2025 г.). 21.1-25-13</t>
  </si>
  <si>
    <t>Вода</t>
  </si>
  <si>
    <t>м3</t>
  </si>
  <si>
    <t>21.1-20-7</t>
  </si>
  <si>
    <t>СН-2012.21 Выпуск № 5 (в текущих ценах по состоянию на 01.10.2025 г.). 21.1-20-7</t>
  </si>
  <si>
    <t>Ветошь</t>
  </si>
  <si>
    <t>21.1-4-29</t>
  </si>
  <si>
    <t>СН-2012.21 Выпуск № 5 (в текущих ценах по состоянию на 01.10.2025 г.). 21.1-4-29</t>
  </si>
  <si>
    <t>Парафин высокотекучий (масло парафиновое)</t>
  </si>
  <si>
    <t>л</t>
  </si>
  <si>
    <t>21.1-4-42</t>
  </si>
  <si>
    <t>СН-2012.21 Выпуск № 5 (в текущих ценах по состоянию на 01.10.2025 г.). 21.1-4-42</t>
  </si>
  <si>
    <t>Смазка пластичная, антифрикционная, многоцелевая, водостойкая Литол-24</t>
  </si>
  <si>
    <t>21.1-6-114</t>
  </si>
  <si>
    <t>СН-2012.21 Выпуск № 5 (в текущих ценах по состоянию на 01.10.2025 г.). 21.1-6-114</t>
  </si>
  <si>
    <t>Растворитель уайт-спирит (нефрас-С4 - 155/200)</t>
  </si>
  <si>
    <t>т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</si>
  <si>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</si>
  <si>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</si>
  <si>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</si>
  <si>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21.1-25-185</t>
  </si>
  <si>
    <t>СН-2012.21 Выпуск № 5 (в текущих ценах по состоянию на 01.10.2025 г.). 21.1-25-185</t>
  </si>
  <si>
    <t>Масло вазелиновое</t>
  </si>
  <si>
    <t>21.1-25-211</t>
  </si>
  <si>
    <t>СН-2012.21 Выпуск № 5 (в текущих ценах по состоянию на 01.10.2025 г.). 21.1-25-211</t>
  </si>
  <si>
    <t>Паронит общего назначения марка ПОН-Б, толщина 0,4-5,0 мм</t>
  </si>
  <si>
    <t>21.1-25-366</t>
  </si>
  <si>
    <t>СН-2012.21 Выпуск № 5 (в текущих ценах по состоянию на 01.10.2025 г.). 21.1-25-366</t>
  </si>
  <si>
    <t>Техпластина резиновая, марка МБС, толщина от 1 до 40 мм</t>
  </si>
  <si>
    <t>21.1-6-136</t>
  </si>
  <si>
    <t>СН-2012.21 Выпуск № 5 (в текущих ценах по состоянию на 01.10.2025 г.). 21.1-6-136</t>
  </si>
  <si>
    <t>Эмаль нитроцеллюлозная, цветная, марка НЦ-132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</si>
  <si>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</si>
  <si>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</si>
  <si>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</si>
  <si>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21.1-1-11</t>
  </si>
  <si>
    <t>СН-2012.21 Выпуск № 5 (в текущих ценах по состоянию на 01.10.2025 г.). 21.1-1-11</t>
  </si>
  <si>
    <t>Герметик силиконовый</t>
  </si>
  <si>
    <t>21.1-25-283</t>
  </si>
  <si>
    <t>СН-2012.21 Выпуск № 5 (в текущих ценах по состоянию на 01.10.2025 г.). 21.1-25-283</t>
  </si>
  <si>
    <t>Прокладки резиновые, уплотнительные для оборудования предприятий водопроводно-канализационного хозяйства, внутренний диаметр 15-20 мм</t>
  </si>
  <si>
    <t>22.1-30-56</t>
  </si>
  <si>
    <t>СН-2012.22 Выпуск № 5 (в текущих ценах по состоянию на 01.10.2025 г.). 22.1-30-56</t>
  </si>
  <si>
    <t>Шуруповерты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</si>
  <si>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</si>
  <si>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</si>
  <si>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</si>
  <si>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</si>
  <si>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</si>
  <si>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</si>
  <si>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</si>
  <si>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</si>
  <si>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</si>
  <si>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</si>
  <si>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</si>
  <si>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</si>
  <si>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</si>
  <si>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</si>
  <si>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</si>
  <si>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</si>
  <si>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</si>
  <si>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</si>
  <si>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</si>
  <si>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5 (в текущих ценах по состоянию на 01.10.2025 г.). 21.1-6-90</t>
  </si>
  <si>
    <t>Олифа для окраски комбинированная оксоль</t>
  </si>
  <si>
    <t>22.1-14-13</t>
  </si>
  <si>
    <t>СН-2012.22 Выпуск № 5 (в текущих ценах по состоянию на 01.10.2025 г.). 22.1-14-13</t>
  </si>
  <si>
    <t>Пылесосы промышленные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</si>
  <si>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</si>
  <si>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</si>
  <si>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</si>
  <si>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5728811000</t>
  </si>
  <si>
    <t>Прокладки из листового терморасширенного графита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</si>
  <si>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</si>
  <si>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</si>
  <si>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</si>
  <si>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</si>
  <si>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</si>
  <si>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</si>
  <si>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</si>
  <si>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</si>
  <si>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</si>
  <si>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</si>
  <si>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</si>
  <si>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</si>
  <si>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</si>
  <si>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</si>
  <si>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</si>
  <si>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</si>
  <si>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</si>
  <si>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</si>
  <si>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</si>
  <si>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</si>
  <si>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</si>
  <si>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</si>
  <si>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</si>
  <si>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</si>
  <si>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</si>
  <si>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</si>
  <si>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</si>
  <si>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</si>
  <si>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</si>
  <si>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</si>
  <si>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21.1-4-34</t>
  </si>
  <si>
    <t>СН-2012.21 Выпуск № 5 (в текущих ценах по состоянию на 01.10.2025 г.). 21.1-4-34</t>
  </si>
  <si>
    <t>Растворитель нефтяной, марка Нефрас С-50/170</t>
  </si>
  <si>
    <t>21.26-2-2</t>
  </si>
  <si>
    <t>СН-2012.21 Выпуск № 5 (в текущих ценах по состоянию на 01.10.2025 г.). 21.26-2-2</t>
  </si>
  <si>
    <t>Бумага индикаторная (полоски) универсальная pH 0-12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</si>
  <si>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</si>
  <si>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</si>
  <si>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</si>
  <si>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21.1-4-3</t>
  </si>
  <si>
    <t>СН-2012.21 Выпуск № 5 (в текущих ценах по состоянию на 01.10.2025 г.). 21.1-4-3</t>
  </si>
  <si>
    <t>Бензин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</si>
  <si>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</si>
  <si>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</si>
  <si>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</si>
  <si>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</si>
  <si>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</si>
  <si>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</si>
  <si>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</si>
  <si>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</si>
  <si>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</si>
  <si>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</si>
  <si>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</si>
  <si>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</si>
  <si>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22.1-17-213</t>
  </si>
  <si>
    <t>СН-2012.22 Выпуск № 5 (в текущих ценах по состоянию на 01.10.2025 г.). 22.1-17-213</t>
  </si>
  <si>
    <t>Мойки высокого давления импортного производства, расход воды 650 л/ч, мощность 3,3 кВт</t>
  </si>
  <si>
    <t>21.1-4-41</t>
  </si>
  <si>
    <t>СН-2012.21 Выпуск № 5 (в текущих ценах по состоянию на 01.10.2025 г.). 21.1-4-41</t>
  </si>
  <si>
    <t>Смазка густая (типа "Литол"), марка "Моbilux"</t>
  </si>
  <si>
    <t>22.1-17-208</t>
  </si>
  <si>
    <t>СН-2012.22 Выпуск № 5 (в текущих ценах по состоянию на 01.10.2025 г.). 22.1-17-208</t>
  </si>
  <si>
    <t>Установки для удаления отложений в стальных, чугунных и медных теплообменниках, производительность 3360 л/час</t>
  </si>
  <si>
    <t>21.1-24-45</t>
  </si>
  <si>
    <t>СН-2012.21 Выпуск № 5 (в текущих ценах по состоянию на 01.10.2025 г.). 21.1-24-45</t>
  </si>
  <si>
    <t>Состав жидкий концентрированный восстанавливающий для удаления коррозии и известковых отложений в системах нагревающих/охлаждающих и кондиционирования воздуха, типа "Cillit HS 23 RS"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</si>
  <si>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</si>
  <si>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</si>
  <si>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</si>
  <si>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</si>
  <si>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</si>
  <si>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</si>
  <si>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</si>
  <si>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</si>
  <si>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</si>
  <si>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21.1-16-108</t>
  </si>
  <si>
    <t>СН-2012.21 Выпуск № 5 (в текущих ценах по состоянию на 01.10.2025 г.). 21.1-16-108</t>
  </si>
  <si>
    <t>Тальк молотый</t>
  </si>
  <si>
    <t>21.1-25-1143</t>
  </si>
  <si>
    <t>СН-2012.21 Выпуск № 5 (в текущих ценах по состоянию на 01.10.2025 г.). 21.1-25-1143</t>
  </si>
  <si>
    <t>Обезжириватель универсальный на углеводородной основе</t>
  </si>
  <si>
    <t>21.33-5-300</t>
  </si>
  <si>
    <t>СН-2012.21 Выпуск № 5 (в текущих ценах по состоянию на 01.10.2025 г.). 21.33-5-300</t>
  </si>
  <si>
    <t>Материал фильтрующий нетканый из полиэстера, грубой очистки класса G3</t>
  </si>
  <si>
    <t>м2</t>
  </si>
  <si>
    <t>21.1-15-50</t>
  </si>
  <si>
    <t>Припой, сплав "Вуда"</t>
  </si>
  <si>
    <t>21.1-25-388</t>
  </si>
  <si>
    <t>СН-2012.21 Выпуск № 5 (в текущих ценах по состоянию на 01.10.2025 г.). 21.1-25-388</t>
  </si>
  <si>
    <t>Шкурка шлифовальная на бумажной основе</t>
  </si>
  <si>
    <t>21.1-25-389</t>
  </si>
  <si>
    <t>СН-2012.21 Выпуск № 5 (в текущих ценах по состоянию на 01.10.2025 г.). 21.1-25-389</t>
  </si>
  <si>
    <t>Шкурка шлифовальная на тканевой основе водостойкая</t>
  </si>
  <si>
    <t>21.1-25-137</t>
  </si>
  <si>
    <t>СН-2012.21 Выпуск № 5 (в текущих ценах по состоянию на 01.10.2025 г.). 21.1-25-137</t>
  </si>
  <si>
    <t>Лента изоляционная ПВХ, размер 15х0,2 мм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</si>
  <si>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</si>
  <si>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</si>
  <si>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</si>
  <si>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</si>
  <si>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</si>
  <si>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</si>
  <si>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</si>
  <si>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</si>
  <si>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</si>
  <si>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</si>
  <si>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</si>
  <si>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</si>
  <si>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</si>
  <si>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</si>
  <si>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</si>
  <si>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</si>
  <si>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</si>
  <si>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</si>
  <si>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</si>
  <si>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</si>
  <si>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</si>
  <si>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</si>
  <si>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</si>
  <si>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</si>
  <si>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</si>
  <si>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</si>
  <si>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</si>
  <si>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</si>
  <si>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МР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</si>
  <si>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</si>
  <si>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</si>
  <si>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</si>
  <si>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</si>
  <si>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</si>
  <si>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</si>
  <si>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</si>
  <si>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НР и СП от ЗПМ</t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</si>
  <si>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</si>
  <si>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</si>
  <si>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</si>
  <si>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</si>
  <si>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</si>
  <si>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</si>
  <si>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</si>
  <si>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</si>
  <si>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</si>
  <si>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</si>
  <si>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</si>
  <si>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</si>
  <si>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</si>
  <si>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</si>
  <si>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</si>
  <si>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</si>
  <si>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</si>
  <si>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</si>
  <si>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</si>
  <si>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</si>
  <si>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</si>
  <si>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</si>
  <si>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</si>
  <si>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</si>
  <si>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</si>
  <si>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</si>
  <si>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</si>
  <si>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</si>
  <si>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</si>
  <si>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</si>
  <si>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</si>
  <si>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</si>
  <si>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</si>
  <si>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</si>
  <si>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</si>
  <si>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Итого по смете:  </t>
  </si>
  <si>
    <t xml:space="preserve">Итого по КС-2: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</si>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</sst>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/>
    </xf>
    <xf numFmtId="0" fontId="16" fillId="0" borderId="0" xfId="0" applyFont="1"/>
    <xf numFmtId="0" fontId="10" fillId="0" borderId="0" xfId="0" quotePrefix="1" applyFont="1" applyAlignment="1">
      <alignment horizontal="righ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165" fontId="16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53"/>
  <sheetViews>
    <sheetView tabSelected="1" view="pageBreakPreview" topLeftCell="A612" zoomScale="91" zoomScaleNormal="100" zoomScaleSheetLayoutView="91" workbookViewId="0">
      <selection activeCell="I646" sqref="I646:J646"/>
    </sheetView>
  </sheetViews>
  <sheetFormatPr defaultRowHeight="12.75" x14ac:dyDescent="0.2"/>
  <cols>
    <col min="1" max="1" width="5.7109375" customWidth="1"/>
    <col min="2" max="2" width="21.7109375" customWidth="1"/>
    <col min="3" max="3" width="40.7109375" customWidth="1"/>
    <col min="4" max="6" width="11.7109375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51" t="s">
        <v>712</v>
      </c>
      <c r="K2" s="51"/>
    </row>
    <row r="3" spans="1:11" ht="16.5" x14ac:dyDescent="0.25">
      <c r="A3" s="11"/>
      <c r="B3" s="58" t="s">
        <v>710</v>
      </c>
      <c r="C3" s="58"/>
      <c r="D3" s="58"/>
      <c r="E3" s="58"/>
      <c r="F3" s="10"/>
      <c r="G3" s="58" t="s">
        <v>711</v>
      </c>
      <c r="H3" s="58"/>
      <c r="I3" s="58"/>
      <c r="J3" s="58"/>
      <c r="K3" s="58"/>
    </row>
    <row r="4" spans="1:11" ht="14.25" x14ac:dyDescent="0.2">
      <c r="A4" s="10"/>
      <c r="B4" s="50"/>
      <c r="C4" s="50"/>
      <c r="D4" s="50"/>
      <c r="E4" s="50"/>
      <c r="F4" s="10"/>
      <c r="G4" s="50"/>
      <c r="H4" s="50"/>
      <c r="I4" s="50"/>
      <c r="J4" s="50"/>
      <c r="K4" s="50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50" t="str">
        <f>CONCATENATE("______________________ ", IF(Source!AL12&lt;&gt;"", Source!AL12, ""))</f>
        <v xml:space="preserve">______________________ </v>
      </c>
      <c r="C6" s="50"/>
      <c r="D6" s="50"/>
      <c r="E6" s="50"/>
      <c r="F6" s="10"/>
      <c r="G6" s="50" t="str">
        <f>CONCATENATE("______________________ ", IF(Source!AH12&lt;&gt;"", Source!AH12, ""))</f>
        <v xml:space="preserve">______________________ </v>
      </c>
      <c r="H6" s="50"/>
      <c r="I6" s="50"/>
      <c r="J6" s="50"/>
      <c r="K6" s="50"/>
    </row>
    <row r="7" spans="1:11" ht="14.25" x14ac:dyDescent="0.2">
      <c r="A7" s="13"/>
      <c r="B7" s="40" t="s">
        <v>713</v>
      </c>
      <c r="C7" s="40"/>
      <c r="D7" s="40"/>
      <c r="E7" s="40"/>
      <c r="F7" s="10"/>
      <c r="G7" s="40" t="s">
        <v>713</v>
      </c>
      <c r="H7" s="40"/>
      <c r="I7" s="40"/>
      <c r="J7" s="40"/>
      <c r="K7" s="40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5" t="str">
        <f>CONCATENATE( "ЛОКАЛЬНАЯ СМЕТА № ",IF(Source!F12&lt;&gt;"Новый объект", Source!F12, ""))</f>
        <v xml:space="preserve">ЛОКАЛЬНАЯ СМЕТА № 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 x14ac:dyDescent="0.2">
      <c r="A11" s="53" t="s">
        <v>714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2" t="str">
        <f>IF(Source!G12&lt;&gt;"Новый объект", Source!G12, "")</f>
        <v>6.4_АБК_на 4 месяца (10%) испр.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</row>
    <row r="16" spans="1:11" x14ac:dyDescent="0.2">
      <c r="A16" s="53" t="s">
        <v>715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0" t="str">
        <f>CONCATENATE( "Основание: чертежи № ", Source!J12)</f>
        <v xml:space="preserve">Основание: чертежи № 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50" t="s">
        <v>716</v>
      </c>
      <c r="G20" s="50"/>
      <c r="H20" s="50"/>
      <c r="I20" s="41">
        <f>I646/1000</f>
        <v>2429.2474700000002</v>
      </c>
      <c r="J20" s="51"/>
      <c r="K20" s="10" t="s">
        <v>717</v>
      </c>
    </row>
    <row r="21" spans="1:11" ht="14.25" hidden="1" x14ac:dyDescent="0.2">
      <c r="A21" s="10"/>
      <c r="B21" s="10"/>
      <c r="C21" s="10"/>
      <c r="D21" s="10"/>
      <c r="E21" s="10"/>
      <c r="F21" s="50" t="s">
        <v>718</v>
      </c>
      <c r="G21" s="50"/>
      <c r="H21" s="50"/>
      <c r="I21" s="41">
        <f>ROUND((Source!F772)/1000, 2)</f>
        <v>0</v>
      </c>
      <c r="J21" s="51"/>
      <c r="K21" s="10" t="s">
        <v>717</v>
      </c>
    </row>
    <row r="22" spans="1:11" ht="14.25" hidden="1" x14ac:dyDescent="0.2">
      <c r="A22" s="10"/>
      <c r="B22" s="10"/>
      <c r="C22" s="10"/>
      <c r="D22" s="10"/>
      <c r="E22" s="10"/>
      <c r="F22" s="50" t="s">
        <v>719</v>
      </c>
      <c r="G22" s="50"/>
      <c r="H22" s="50"/>
      <c r="I22" s="41">
        <f>ROUND((Source!F773)/1000, 2)</f>
        <v>0</v>
      </c>
      <c r="J22" s="51"/>
      <c r="K22" s="10" t="s">
        <v>717</v>
      </c>
    </row>
    <row r="23" spans="1:11" ht="14.25" hidden="1" x14ac:dyDescent="0.2">
      <c r="A23" s="10"/>
      <c r="B23" s="10"/>
      <c r="C23" s="10"/>
      <c r="D23" s="10"/>
      <c r="E23" s="10"/>
      <c r="F23" s="50" t="s">
        <v>720</v>
      </c>
      <c r="G23" s="50"/>
      <c r="H23" s="50"/>
      <c r="I23" s="41">
        <f>ROUND((Source!F764)/1000, 2)</f>
        <v>0</v>
      </c>
      <c r="J23" s="51"/>
      <c r="K23" s="10" t="s">
        <v>717</v>
      </c>
    </row>
    <row r="24" spans="1:11" ht="14.25" hidden="1" x14ac:dyDescent="0.2">
      <c r="A24" s="10"/>
      <c r="B24" s="10"/>
      <c r="C24" s="10"/>
      <c r="D24" s="10"/>
      <c r="E24" s="10"/>
      <c r="F24" s="50" t="s">
        <v>721</v>
      </c>
      <c r="G24" s="50"/>
      <c r="H24" s="50"/>
      <c r="I24" s="41">
        <f>ROUND((Source!F774+Source!F775)/1000, 2)</f>
        <v>1991.19</v>
      </c>
      <c r="J24" s="51"/>
      <c r="K24" s="10" t="s">
        <v>717</v>
      </c>
    </row>
    <row r="25" spans="1:11" ht="14.25" x14ac:dyDescent="0.2">
      <c r="A25" s="10"/>
      <c r="B25" s="10"/>
      <c r="C25" s="10"/>
      <c r="D25" s="10"/>
      <c r="E25" s="10"/>
      <c r="F25" s="50" t="s">
        <v>722</v>
      </c>
      <c r="G25" s="50"/>
      <c r="H25" s="50"/>
      <c r="I25" s="41">
        <f>(Source!F770+ Source!F769)/1000</f>
        <v>1082.4291199999998</v>
      </c>
      <c r="J25" s="51"/>
      <c r="K25" s="10" t="s">
        <v>717</v>
      </c>
    </row>
    <row r="26" spans="1:11" ht="14.25" x14ac:dyDescent="0.2">
      <c r="A26" s="10" t="s">
        <v>736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48" t="s">
        <v>723</v>
      </c>
      <c r="B27" s="48" t="s">
        <v>724</v>
      </c>
      <c r="C27" s="48" t="s">
        <v>725</v>
      </c>
      <c r="D27" s="48" t="s">
        <v>726</v>
      </c>
      <c r="E27" s="48" t="s">
        <v>727</v>
      </c>
      <c r="F27" s="48" t="s">
        <v>728</v>
      </c>
      <c r="G27" s="48" t="s">
        <v>729</v>
      </c>
      <c r="H27" s="48" t="s">
        <v>730</v>
      </c>
      <c r="I27" s="48" t="s">
        <v>731</v>
      </c>
      <c r="J27" s="48" t="s">
        <v>732</v>
      </c>
      <c r="K27" s="16" t="s">
        <v>733</v>
      </c>
    </row>
    <row r="28" spans="1:11" ht="28.5" x14ac:dyDescent="0.2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17" t="s">
        <v>734</v>
      </c>
    </row>
    <row r="29" spans="1:11" ht="28.5" x14ac:dyDescent="0.2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17" t="s">
        <v>735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1" spans="1:11" hidden="1" x14ac:dyDescent="0.2"/>
    <row r="32" spans="1:11" ht="16.5" hidden="1" x14ac:dyDescent="0.25">
      <c r="A32" s="46" t="str">
        <f>CONCATENATE("Локальная смета: ",IF(Source!G20&lt;&gt;"Новая локальная смета", Source!G20, ""))</f>
        <v xml:space="preserve">Локальная смета: 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4" spans="1:22" ht="16.5" x14ac:dyDescent="0.25">
      <c r="A34" s="46" t="str">
        <f>CONCATENATE("Раздел: ",IF(Source!G24&lt;&gt;"Новый раздел", Source!G24, ""))</f>
        <v>Раздел: Водоснабжение и водоотведение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</row>
    <row r="36" spans="1:22" ht="16.5" x14ac:dyDescent="0.25">
      <c r="A36" s="46" t="str">
        <f>CONCATENATE("Подраздел: ",IF(Source!G28&lt;&gt;"Новый подраздел", Source!G28, ""))</f>
        <v>Подраздел: Система водоснабжения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</row>
    <row r="37" spans="1:22" ht="42.75" x14ac:dyDescent="0.2">
      <c r="A37" s="18">
        <v>1</v>
      </c>
      <c r="B37" s="18" t="str">
        <f>Source!F36</f>
        <v>1.17-2103-14-10/1</v>
      </c>
      <c r="C37" s="18" t="str">
        <f>Source!G36</f>
        <v>Техническое обслуживание мембранного расширительного бака объемом 18 л</v>
      </c>
      <c r="D37" s="19" t="str">
        <f>Source!H36</f>
        <v>шт.</v>
      </c>
      <c r="E37" s="9">
        <f>Source!I36</f>
        <v>1</v>
      </c>
      <c r="F37" s="21"/>
      <c r="G37" s="20"/>
      <c r="H37" s="9"/>
      <c r="I37" s="9"/>
      <c r="J37" s="21"/>
      <c r="K37" s="21"/>
      <c r="Q37">
        <f>ROUND((Source!BZ36/100)*ROUND((Source!AF36*Source!AV36)*Source!I36, 2), 2)</f>
        <v>181.54</v>
      </c>
      <c r="R37">
        <f>Source!X36</f>
        <v>181.54</v>
      </c>
      <c r="S37">
        <f>ROUND((Source!CA36/100)*ROUND((Source!AF36*Source!AV36)*Source!I36, 2), 2)</f>
        <v>25.93</v>
      </c>
      <c r="T37">
        <f>Source!Y36</f>
        <v>25.93</v>
      </c>
      <c r="U37">
        <f>ROUND((175/100)*ROUND((Source!AE36*Source!AV36)*Source!I36, 2), 2)</f>
        <v>0</v>
      </c>
      <c r="V37">
        <f>ROUND((108/100)*ROUND(Source!CS36*Source!I36, 2), 2)</f>
        <v>0</v>
      </c>
    </row>
    <row r="38" spans="1:22" ht="14.25" x14ac:dyDescent="0.2">
      <c r="A38" s="18"/>
      <c r="B38" s="18"/>
      <c r="C38" s="18" t="s">
        <v>737</v>
      </c>
      <c r="D38" s="19"/>
      <c r="E38" s="9"/>
      <c r="F38" s="21">
        <f>Source!AO36</f>
        <v>129.66999999999999</v>
      </c>
      <c r="G38" s="20" t="str">
        <f>Source!DG36</f>
        <v>)*2</v>
      </c>
      <c r="H38" s="9">
        <f>Source!AV36</f>
        <v>1</v>
      </c>
      <c r="I38" s="9">
        <f>IF(Source!BA36&lt;&gt; 0, Source!BA36, 1)</f>
        <v>1</v>
      </c>
      <c r="J38" s="21">
        <f>Source!S36</f>
        <v>259.33999999999997</v>
      </c>
      <c r="K38" s="21"/>
    </row>
    <row r="39" spans="1:22" ht="14.25" x14ac:dyDescent="0.2">
      <c r="A39" s="18"/>
      <c r="B39" s="18"/>
      <c r="C39" s="18" t="s">
        <v>738</v>
      </c>
      <c r="D39" s="19"/>
      <c r="E39" s="9"/>
      <c r="F39" s="21">
        <f>Source!AL36</f>
        <v>0.14000000000000001</v>
      </c>
      <c r="G39" s="20" t="str">
        <f>Source!DD36</f>
        <v>)*2</v>
      </c>
      <c r="H39" s="9">
        <f>Source!AW36</f>
        <v>1</v>
      </c>
      <c r="I39" s="9">
        <f>IF(Source!BC36&lt;&gt; 0, Source!BC36, 1)</f>
        <v>1</v>
      </c>
      <c r="J39" s="21">
        <f>Source!P36</f>
        <v>0.28000000000000003</v>
      </c>
      <c r="K39" s="21"/>
    </row>
    <row r="40" spans="1:22" ht="14.25" x14ac:dyDescent="0.2">
      <c r="A40" s="18"/>
      <c r="B40" s="18"/>
      <c r="C40" s="18" t="s">
        <v>739</v>
      </c>
      <c r="D40" s="19" t="s">
        <v>740</v>
      </c>
      <c r="E40" s="9">
        <f>Source!AT36</f>
        <v>70</v>
      </c>
      <c r="F40" s="21"/>
      <c r="G40" s="20"/>
      <c r="H40" s="9"/>
      <c r="I40" s="9"/>
      <c r="J40" s="21">
        <f>SUM(R37:R39)</f>
        <v>181.54</v>
      </c>
      <c r="K40" s="21"/>
    </row>
    <row r="41" spans="1:22" ht="14.25" x14ac:dyDescent="0.2">
      <c r="A41" s="18"/>
      <c r="B41" s="18"/>
      <c r="C41" s="18" t="s">
        <v>741</v>
      </c>
      <c r="D41" s="19" t="s">
        <v>740</v>
      </c>
      <c r="E41" s="9">
        <f>Source!AU36</f>
        <v>10</v>
      </c>
      <c r="F41" s="21"/>
      <c r="G41" s="20"/>
      <c r="H41" s="9"/>
      <c r="I41" s="9"/>
      <c r="J41" s="21">
        <f>SUM(T37:T40)</f>
        <v>25.93</v>
      </c>
      <c r="K41" s="21"/>
    </row>
    <row r="42" spans="1:22" ht="14.25" x14ac:dyDescent="0.2">
      <c r="A42" s="18"/>
      <c r="B42" s="18"/>
      <c r="C42" s="18" t="s">
        <v>742</v>
      </c>
      <c r="D42" s="19" t="s">
        <v>743</v>
      </c>
      <c r="E42" s="9">
        <f>Source!AQ36</f>
        <v>0.21</v>
      </c>
      <c r="F42" s="21"/>
      <c r="G42" s="20" t="str">
        <f>Source!DI36</f>
        <v>)*2</v>
      </c>
      <c r="H42" s="9">
        <f>Source!AV36</f>
        <v>1</v>
      </c>
      <c r="I42" s="9"/>
      <c r="J42" s="21"/>
      <c r="K42" s="21">
        <f>Source!U36</f>
        <v>0.42</v>
      </c>
    </row>
    <row r="43" spans="1:22" ht="15" x14ac:dyDescent="0.25">
      <c r="A43" s="23"/>
      <c r="B43" s="23"/>
      <c r="C43" s="23"/>
      <c r="D43" s="23"/>
      <c r="E43" s="23"/>
      <c r="F43" s="23"/>
      <c r="G43" s="23"/>
      <c r="H43" s="23"/>
      <c r="I43" s="45">
        <f>J38+J39+J40+J41</f>
        <v>467.09</v>
      </c>
      <c r="J43" s="45"/>
      <c r="K43" s="24">
        <f>IF(Source!I36&lt;&gt;0, ROUND(I43/Source!I36, 2), 0)</f>
        <v>467.09</v>
      </c>
      <c r="P43" s="22">
        <f>I43</f>
        <v>467.09</v>
      </c>
    </row>
    <row r="44" spans="1:22" ht="57" x14ac:dyDescent="0.2">
      <c r="A44" s="18">
        <v>2</v>
      </c>
      <c r="B44" s="18" t="str">
        <f>Source!F39</f>
        <v>1.24-2103-26-1/1</v>
      </c>
      <c r="C44" s="18" t="str">
        <f>Source!G39</f>
        <v>Техническое обслуживание всасывающего механизма вертикальных песколовок  (прим. всасывающий и напорный)</v>
      </c>
      <c r="D44" s="19" t="str">
        <f>Source!H39</f>
        <v>шт.</v>
      </c>
      <c r="E44" s="9">
        <f>Source!I39</f>
        <v>2</v>
      </c>
      <c r="F44" s="21"/>
      <c r="G44" s="20"/>
      <c r="H44" s="9"/>
      <c r="I44" s="9"/>
      <c r="J44" s="21"/>
      <c r="K44" s="21"/>
      <c r="Q44">
        <f>ROUND((Source!BZ39/100)*ROUND((Source!AF39*Source!AV39)*Source!I39, 2), 2)</f>
        <v>14166.68</v>
      </c>
      <c r="R44">
        <f>Source!X39</f>
        <v>14166.68</v>
      </c>
      <c r="S44">
        <f>ROUND((Source!CA39/100)*ROUND((Source!AF39*Source!AV39)*Source!I39, 2), 2)</f>
        <v>2023.81</v>
      </c>
      <c r="T44">
        <f>Source!Y39</f>
        <v>2023.81</v>
      </c>
      <c r="U44">
        <f>ROUND((175/100)*ROUND((Source!AE39*Source!AV39)*Source!I39, 2), 2)</f>
        <v>0</v>
      </c>
      <c r="V44">
        <f>ROUND((108/100)*ROUND(Source!CS39*Source!I39, 2), 2)</f>
        <v>0</v>
      </c>
    </row>
    <row r="45" spans="1:22" ht="14.25" x14ac:dyDescent="0.2">
      <c r="A45" s="18"/>
      <c r="B45" s="18"/>
      <c r="C45" s="18" t="s">
        <v>737</v>
      </c>
      <c r="D45" s="19"/>
      <c r="E45" s="9"/>
      <c r="F45" s="21">
        <f>Source!AO39</f>
        <v>5059.53</v>
      </c>
      <c r="G45" s="20" t="str">
        <f>Source!DG39</f>
        <v>)*2</v>
      </c>
      <c r="H45" s="9">
        <f>Source!AV39</f>
        <v>1</v>
      </c>
      <c r="I45" s="9">
        <f>IF(Source!BA39&lt;&gt; 0, Source!BA39, 1)</f>
        <v>1</v>
      </c>
      <c r="J45" s="21">
        <f>Source!S39</f>
        <v>20238.12</v>
      </c>
      <c r="K45" s="21"/>
    </row>
    <row r="46" spans="1:22" ht="14.25" x14ac:dyDescent="0.2">
      <c r="A46" s="18"/>
      <c r="B46" s="18"/>
      <c r="C46" s="18" t="s">
        <v>738</v>
      </c>
      <c r="D46" s="19"/>
      <c r="E46" s="9"/>
      <c r="F46" s="21">
        <f>Source!AL39</f>
        <v>538.11</v>
      </c>
      <c r="G46" s="20" t="str">
        <f>Source!DD39</f>
        <v>)*2</v>
      </c>
      <c r="H46" s="9">
        <f>Source!AW39</f>
        <v>1</v>
      </c>
      <c r="I46" s="9">
        <f>IF(Source!BC39&lt;&gt; 0, Source!BC39, 1)</f>
        <v>1</v>
      </c>
      <c r="J46" s="21">
        <f>Source!P39</f>
        <v>2152.44</v>
      </c>
      <c r="K46" s="21"/>
    </row>
    <row r="47" spans="1:22" ht="14.25" x14ac:dyDescent="0.2">
      <c r="A47" s="18"/>
      <c r="B47" s="18"/>
      <c r="C47" s="18" t="s">
        <v>739</v>
      </c>
      <c r="D47" s="19" t="s">
        <v>740</v>
      </c>
      <c r="E47" s="9">
        <f>Source!AT39</f>
        <v>70</v>
      </c>
      <c r="F47" s="21"/>
      <c r="G47" s="20"/>
      <c r="H47" s="9"/>
      <c r="I47" s="9"/>
      <c r="J47" s="21">
        <f>SUM(R44:R46)</f>
        <v>14166.68</v>
      </c>
      <c r="K47" s="21"/>
    </row>
    <row r="48" spans="1:22" ht="14.25" x14ac:dyDescent="0.2">
      <c r="A48" s="18"/>
      <c r="B48" s="18"/>
      <c r="C48" s="18" t="s">
        <v>741</v>
      </c>
      <c r="D48" s="19" t="s">
        <v>740</v>
      </c>
      <c r="E48" s="9">
        <f>Source!AU39</f>
        <v>10</v>
      </c>
      <c r="F48" s="21"/>
      <c r="G48" s="20"/>
      <c r="H48" s="9"/>
      <c r="I48" s="9"/>
      <c r="J48" s="21">
        <f>SUM(T44:T47)</f>
        <v>2023.81</v>
      </c>
      <c r="K48" s="21"/>
    </row>
    <row r="49" spans="1:22" ht="14.25" x14ac:dyDescent="0.2">
      <c r="A49" s="18"/>
      <c r="B49" s="18"/>
      <c r="C49" s="18" t="s">
        <v>742</v>
      </c>
      <c r="D49" s="19" t="s">
        <v>743</v>
      </c>
      <c r="E49" s="9">
        <f>Source!AQ39</f>
        <v>9</v>
      </c>
      <c r="F49" s="21"/>
      <c r="G49" s="20" t="str">
        <f>Source!DI39</f>
        <v>)*2</v>
      </c>
      <c r="H49" s="9">
        <f>Source!AV39</f>
        <v>1</v>
      </c>
      <c r="I49" s="9"/>
      <c r="J49" s="21"/>
      <c r="K49" s="21">
        <f>Source!U39</f>
        <v>36</v>
      </c>
    </row>
    <row r="50" spans="1:22" ht="15" x14ac:dyDescent="0.25">
      <c r="A50" s="23"/>
      <c r="B50" s="23"/>
      <c r="C50" s="23"/>
      <c r="D50" s="23"/>
      <c r="E50" s="23"/>
      <c r="F50" s="23"/>
      <c r="G50" s="23"/>
      <c r="H50" s="23"/>
      <c r="I50" s="45">
        <f>J45+J46+J47+J48</f>
        <v>38581.049999999996</v>
      </c>
      <c r="J50" s="45"/>
      <c r="K50" s="24">
        <f>IF(Source!I39&lt;&gt;0, ROUND(I50/Source!I39, 2), 0)</f>
        <v>19290.53</v>
      </c>
      <c r="P50" s="22">
        <f>I50</f>
        <v>38581.049999999996</v>
      </c>
    </row>
    <row r="51" spans="1:22" ht="42.75" x14ac:dyDescent="0.2">
      <c r="A51" s="18">
        <v>3</v>
      </c>
      <c r="B51" s="18" t="str">
        <f>Source!F40</f>
        <v>1.23-2103-39-2/1</v>
      </c>
      <c r="C51" s="18" t="str">
        <f>Source!G40</f>
        <v>Техническое обслуживание счетчиков холодной и горячей воды условным диаметром 25-40 мм.</v>
      </c>
      <c r="D51" s="19" t="str">
        <f>Source!H40</f>
        <v>шт.</v>
      </c>
      <c r="E51" s="9">
        <f>Source!I40</f>
        <v>1</v>
      </c>
      <c r="F51" s="21"/>
      <c r="G51" s="20"/>
      <c r="H51" s="9"/>
      <c r="I51" s="9"/>
      <c r="J51" s="21"/>
      <c r="K51" s="21"/>
      <c r="Q51">
        <f>ROUND((Source!BZ40/100)*ROUND((Source!AF40*Source!AV40)*Source!I40, 2), 2)</f>
        <v>818.52</v>
      </c>
      <c r="R51">
        <f>Source!X40</f>
        <v>818.52</v>
      </c>
      <c r="S51">
        <f>ROUND((Source!CA40/100)*ROUND((Source!AF40*Source!AV40)*Source!I40, 2), 2)</f>
        <v>116.93</v>
      </c>
      <c r="T51">
        <f>Source!Y40</f>
        <v>116.93</v>
      </c>
      <c r="U51">
        <f>ROUND((175/100)*ROUND((Source!AE40*Source!AV40)*Source!I40, 2), 2)</f>
        <v>0</v>
      </c>
      <c r="V51">
        <f>ROUND((108/100)*ROUND(Source!CS40*Source!I40, 2), 2)</f>
        <v>0</v>
      </c>
    </row>
    <row r="52" spans="1:22" ht="14.25" x14ac:dyDescent="0.2">
      <c r="A52" s="18"/>
      <c r="B52" s="18"/>
      <c r="C52" s="18" t="s">
        <v>737</v>
      </c>
      <c r="D52" s="19"/>
      <c r="E52" s="9"/>
      <c r="F52" s="21">
        <f>Source!AO40</f>
        <v>1169.31</v>
      </c>
      <c r="G52" s="20" t="str">
        <f>Source!DG40</f>
        <v/>
      </c>
      <c r="H52" s="9">
        <f>Source!AV40</f>
        <v>1</v>
      </c>
      <c r="I52" s="9">
        <f>IF(Source!BA40&lt;&gt; 0, Source!BA40, 1)</f>
        <v>1</v>
      </c>
      <c r="J52" s="21">
        <f>Source!S40</f>
        <v>1169.31</v>
      </c>
      <c r="K52" s="21"/>
    </row>
    <row r="53" spans="1:22" ht="14.25" x14ac:dyDescent="0.2">
      <c r="A53" s="18"/>
      <c r="B53" s="18"/>
      <c r="C53" s="18" t="s">
        <v>738</v>
      </c>
      <c r="D53" s="19"/>
      <c r="E53" s="9"/>
      <c r="F53" s="21">
        <f>Source!AL40</f>
        <v>0.19</v>
      </c>
      <c r="G53" s="20" t="str">
        <f>Source!DD40</f>
        <v/>
      </c>
      <c r="H53" s="9">
        <f>Source!AW40</f>
        <v>1</v>
      </c>
      <c r="I53" s="9">
        <f>IF(Source!BC40&lt;&gt; 0, Source!BC40, 1)</f>
        <v>1</v>
      </c>
      <c r="J53" s="21">
        <f>Source!P40</f>
        <v>0.19</v>
      </c>
      <c r="K53" s="21"/>
    </row>
    <row r="54" spans="1:22" ht="14.25" x14ac:dyDescent="0.2">
      <c r="A54" s="18"/>
      <c r="B54" s="18"/>
      <c r="C54" s="18" t="s">
        <v>739</v>
      </c>
      <c r="D54" s="19" t="s">
        <v>740</v>
      </c>
      <c r="E54" s="9">
        <f>Source!AT40</f>
        <v>70</v>
      </c>
      <c r="F54" s="21"/>
      <c r="G54" s="20"/>
      <c r="H54" s="9"/>
      <c r="I54" s="9"/>
      <c r="J54" s="21">
        <f>SUM(R51:R53)</f>
        <v>818.52</v>
      </c>
      <c r="K54" s="21"/>
    </row>
    <row r="55" spans="1:22" ht="14.25" x14ac:dyDescent="0.2">
      <c r="A55" s="18"/>
      <c r="B55" s="18"/>
      <c r="C55" s="18" t="s">
        <v>741</v>
      </c>
      <c r="D55" s="19" t="s">
        <v>740</v>
      </c>
      <c r="E55" s="9">
        <f>Source!AU40</f>
        <v>10</v>
      </c>
      <c r="F55" s="21"/>
      <c r="G55" s="20"/>
      <c r="H55" s="9"/>
      <c r="I55" s="9"/>
      <c r="J55" s="21">
        <f>SUM(T51:T54)</f>
        <v>116.93</v>
      </c>
      <c r="K55" s="21"/>
    </row>
    <row r="56" spans="1:22" ht="14.25" x14ac:dyDescent="0.2">
      <c r="A56" s="18"/>
      <c r="B56" s="18"/>
      <c r="C56" s="18" t="s">
        <v>742</v>
      </c>
      <c r="D56" s="19" t="s">
        <v>743</v>
      </c>
      <c r="E56" s="9">
        <f>Source!AQ40</f>
        <v>2.08</v>
      </c>
      <c r="F56" s="21"/>
      <c r="G56" s="20" t="str">
        <f>Source!DI40</f>
        <v/>
      </c>
      <c r="H56" s="9">
        <f>Source!AV40</f>
        <v>1</v>
      </c>
      <c r="I56" s="9"/>
      <c r="J56" s="21"/>
      <c r="K56" s="21">
        <f>Source!U40</f>
        <v>2.08</v>
      </c>
    </row>
    <row r="57" spans="1:22" ht="15" x14ac:dyDescent="0.25">
      <c r="A57" s="23"/>
      <c r="B57" s="23"/>
      <c r="C57" s="23"/>
      <c r="D57" s="23"/>
      <c r="E57" s="23"/>
      <c r="F57" s="23"/>
      <c r="G57" s="23"/>
      <c r="H57" s="23"/>
      <c r="I57" s="45">
        <f>J52+J53+J54+J55</f>
        <v>2104.9499999999998</v>
      </c>
      <c r="J57" s="45"/>
      <c r="K57" s="24">
        <f>IF(Source!I40&lt;&gt;0, ROUND(I57/Source!I40, 2), 0)</f>
        <v>2104.9499999999998</v>
      </c>
      <c r="P57" s="22">
        <f>I57</f>
        <v>2104.9499999999998</v>
      </c>
    </row>
    <row r="58" spans="1:22" ht="42.75" x14ac:dyDescent="0.2">
      <c r="A58" s="18">
        <v>4</v>
      </c>
      <c r="B58" s="18" t="str">
        <f>Source!F41</f>
        <v>1.21-2203-11-1/1</v>
      </c>
      <c r="C58" s="18" t="str">
        <f>Source!G41</f>
        <v>Техническое обслуживание шкафов управления технологическим оборудованием</v>
      </c>
      <c r="D58" s="19" t="str">
        <f>Source!H41</f>
        <v>100 шт.</v>
      </c>
      <c r="E58" s="9">
        <f>Source!I41</f>
        <v>0.01</v>
      </c>
      <c r="F58" s="21"/>
      <c r="G58" s="20"/>
      <c r="H58" s="9"/>
      <c r="I58" s="9"/>
      <c r="J58" s="21"/>
      <c r="K58" s="21"/>
      <c r="Q58">
        <f>ROUND((Source!BZ41/100)*ROUND((Source!AF41*Source!AV41)*Source!I41, 2), 2)</f>
        <v>337.25</v>
      </c>
      <c r="R58">
        <f>Source!X41</f>
        <v>337.25</v>
      </c>
      <c r="S58">
        <f>ROUND((Source!CA41/100)*ROUND((Source!AF41*Source!AV41)*Source!I41, 2), 2)</f>
        <v>48.18</v>
      </c>
      <c r="T58">
        <f>Source!Y41</f>
        <v>48.18</v>
      </c>
      <c r="U58">
        <f>ROUND((175/100)*ROUND((Source!AE41*Source!AV41)*Source!I41, 2), 2)</f>
        <v>86.75</v>
      </c>
      <c r="V58">
        <f>ROUND((108/100)*ROUND(Source!CS41*Source!I41, 2), 2)</f>
        <v>53.54</v>
      </c>
    </row>
    <row r="59" spans="1:22" x14ac:dyDescent="0.2">
      <c r="C59" s="25" t="str">
        <f>"Объем: "&amp;Source!I41&amp;"=(1)/"&amp;"100"</f>
        <v>Объем: 0,01=(1)/100</v>
      </c>
    </row>
    <row r="60" spans="1:22" ht="14.25" x14ac:dyDescent="0.2">
      <c r="A60" s="18"/>
      <c r="B60" s="18"/>
      <c r="C60" s="18" t="s">
        <v>737</v>
      </c>
      <c r="D60" s="19"/>
      <c r="E60" s="9"/>
      <c r="F60" s="21">
        <f>Source!AO41</f>
        <v>24089.17</v>
      </c>
      <c r="G60" s="20" t="str">
        <f>Source!DG41</f>
        <v>)*2</v>
      </c>
      <c r="H60" s="9">
        <f>Source!AV41</f>
        <v>1</v>
      </c>
      <c r="I60" s="9">
        <f>IF(Source!BA41&lt;&gt; 0, Source!BA41, 1)</f>
        <v>1</v>
      </c>
      <c r="J60" s="21">
        <f>Source!S41</f>
        <v>481.78</v>
      </c>
      <c r="K60" s="21"/>
    </row>
    <row r="61" spans="1:22" ht="14.25" x14ac:dyDescent="0.2">
      <c r="A61" s="18"/>
      <c r="B61" s="18"/>
      <c r="C61" s="18" t="s">
        <v>744</v>
      </c>
      <c r="D61" s="19"/>
      <c r="E61" s="9"/>
      <c r="F61" s="21">
        <f>Source!AM41</f>
        <v>3909.03</v>
      </c>
      <c r="G61" s="20" t="str">
        <f>Source!DE41</f>
        <v>)*2</v>
      </c>
      <c r="H61" s="9">
        <f>Source!AV41</f>
        <v>1</v>
      </c>
      <c r="I61" s="9">
        <f>IF(Source!BB41&lt;&gt; 0, Source!BB41, 1)</f>
        <v>1</v>
      </c>
      <c r="J61" s="21">
        <f>Source!Q41</f>
        <v>78.180000000000007</v>
      </c>
      <c r="K61" s="21"/>
    </row>
    <row r="62" spans="1:22" ht="14.25" x14ac:dyDescent="0.2">
      <c r="A62" s="18"/>
      <c r="B62" s="18"/>
      <c r="C62" s="18" t="s">
        <v>745</v>
      </c>
      <c r="D62" s="19"/>
      <c r="E62" s="9"/>
      <c r="F62" s="21">
        <f>Source!AN41</f>
        <v>2478.6</v>
      </c>
      <c r="G62" s="20" t="str">
        <f>Source!DF41</f>
        <v>)*2</v>
      </c>
      <c r="H62" s="9">
        <f>Source!AV41</f>
        <v>1</v>
      </c>
      <c r="I62" s="9">
        <f>IF(Source!BS41&lt;&gt; 0, Source!BS41, 1)</f>
        <v>1</v>
      </c>
      <c r="J62" s="26">
        <f>Source!R41</f>
        <v>49.57</v>
      </c>
      <c r="K62" s="21"/>
    </row>
    <row r="63" spans="1:22" ht="14.25" x14ac:dyDescent="0.2">
      <c r="A63" s="18"/>
      <c r="B63" s="18"/>
      <c r="C63" s="18" t="s">
        <v>738</v>
      </c>
      <c r="D63" s="19"/>
      <c r="E63" s="9"/>
      <c r="F63" s="21">
        <f>Source!AL41</f>
        <v>9.4499999999999993</v>
      </c>
      <c r="G63" s="20" t="str">
        <f>Source!DD41</f>
        <v>)*2</v>
      </c>
      <c r="H63" s="9">
        <f>Source!AW41</f>
        <v>1</v>
      </c>
      <c r="I63" s="9">
        <f>IF(Source!BC41&lt;&gt; 0, Source!BC41, 1)</f>
        <v>1</v>
      </c>
      <c r="J63" s="21">
        <f>Source!P41</f>
        <v>0.19</v>
      </c>
      <c r="K63" s="21"/>
    </row>
    <row r="64" spans="1:22" ht="14.25" x14ac:dyDescent="0.2">
      <c r="A64" s="18"/>
      <c r="B64" s="18"/>
      <c r="C64" s="18" t="s">
        <v>739</v>
      </c>
      <c r="D64" s="19" t="s">
        <v>740</v>
      </c>
      <c r="E64" s="9">
        <f>Source!AT41</f>
        <v>70</v>
      </c>
      <c r="F64" s="21"/>
      <c r="G64" s="20"/>
      <c r="H64" s="9"/>
      <c r="I64" s="9"/>
      <c r="J64" s="21">
        <f>SUM(R58:R63)</f>
        <v>337.25</v>
      </c>
      <c r="K64" s="21"/>
    </row>
    <row r="65" spans="1:22" ht="14.25" x14ac:dyDescent="0.2">
      <c r="A65" s="18"/>
      <c r="B65" s="18"/>
      <c r="C65" s="18" t="s">
        <v>741</v>
      </c>
      <c r="D65" s="19" t="s">
        <v>740</v>
      </c>
      <c r="E65" s="9">
        <f>Source!AU41</f>
        <v>10</v>
      </c>
      <c r="F65" s="21"/>
      <c r="G65" s="20"/>
      <c r="H65" s="9"/>
      <c r="I65" s="9"/>
      <c r="J65" s="21">
        <f>SUM(T58:T64)</f>
        <v>48.18</v>
      </c>
      <c r="K65" s="21"/>
    </row>
    <row r="66" spans="1:22" ht="14.25" x14ac:dyDescent="0.2">
      <c r="A66" s="18"/>
      <c r="B66" s="18"/>
      <c r="C66" s="18" t="s">
        <v>746</v>
      </c>
      <c r="D66" s="19" t="s">
        <v>740</v>
      </c>
      <c r="E66" s="9">
        <f>108</f>
        <v>108</v>
      </c>
      <c r="F66" s="21"/>
      <c r="G66" s="20"/>
      <c r="H66" s="9"/>
      <c r="I66" s="9"/>
      <c r="J66" s="21">
        <f>SUM(V58:V65)</f>
        <v>53.54</v>
      </c>
      <c r="K66" s="21"/>
    </row>
    <row r="67" spans="1:22" ht="14.25" x14ac:dyDescent="0.2">
      <c r="A67" s="18"/>
      <c r="B67" s="18"/>
      <c r="C67" s="18" t="s">
        <v>742</v>
      </c>
      <c r="D67" s="19" t="s">
        <v>743</v>
      </c>
      <c r="E67" s="9">
        <f>Source!AQ41</f>
        <v>45</v>
      </c>
      <c r="F67" s="21"/>
      <c r="G67" s="20" t="str">
        <f>Source!DI41</f>
        <v>)*2</v>
      </c>
      <c r="H67" s="9">
        <f>Source!AV41</f>
        <v>1</v>
      </c>
      <c r="I67" s="9"/>
      <c r="J67" s="21"/>
      <c r="K67" s="21">
        <f>Source!U41</f>
        <v>0.9</v>
      </c>
    </row>
    <row r="68" spans="1:22" ht="15" x14ac:dyDescent="0.25">
      <c r="A68" s="23"/>
      <c r="B68" s="23"/>
      <c r="C68" s="23"/>
      <c r="D68" s="23"/>
      <c r="E68" s="23"/>
      <c r="F68" s="23"/>
      <c r="G68" s="23"/>
      <c r="H68" s="23"/>
      <c r="I68" s="45">
        <f>J60+J61+J63+J64+J65+J66</f>
        <v>999.12</v>
      </c>
      <c r="J68" s="45"/>
      <c r="K68" s="24">
        <f>IF(Source!I41&lt;&gt;0, ROUND(I68/Source!I41, 2), 0)</f>
        <v>99912</v>
      </c>
      <c r="P68" s="22">
        <f>I68</f>
        <v>999.12</v>
      </c>
    </row>
    <row r="69" spans="1:22" ht="14.25" x14ac:dyDescent="0.2">
      <c r="A69" s="18">
        <v>5</v>
      </c>
      <c r="B69" s="18" t="str">
        <f>Source!F45</f>
        <v>1.16-3202-3-1/1</v>
      </c>
      <c r="C69" s="18" t="str">
        <f>Source!G45</f>
        <v>Смена прокладок в смесителях</v>
      </c>
      <c r="D69" s="19" t="str">
        <f>Source!H45</f>
        <v>100 шт.</v>
      </c>
      <c r="E69" s="9">
        <f>Source!I45</f>
        <v>0.23</v>
      </c>
      <c r="F69" s="21"/>
      <c r="G69" s="20"/>
      <c r="H69" s="9"/>
      <c r="I69" s="9"/>
      <c r="J69" s="21"/>
      <c r="K69" s="21"/>
      <c r="Q69">
        <f>ROUND((Source!BZ45/100)*ROUND((Source!AF45*Source!AV45)*Source!I45, 2), 2)</f>
        <v>1210.17</v>
      </c>
      <c r="R69">
        <f>Source!X45</f>
        <v>1210.17</v>
      </c>
      <c r="S69">
        <f>ROUND((Source!CA45/100)*ROUND((Source!AF45*Source!AV45)*Source!I45, 2), 2)</f>
        <v>172.88</v>
      </c>
      <c r="T69">
        <f>Source!Y45</f>
        <v>172.88</v>
      </c>
      <c r="U69">
        <f>ROUND((175/100)*ROUND((Source!AE45*Source!AV45)*Source!I45, 2), 2)</f>
        <v>0</v>
      </c>
      <c r="V69">
        <f>ROUND((108/100)*ROUND(Source!CS45*Source!I45, 2), 2)</f>
        <v>0</v>
      </c>
    </row>
    <row r="70" spans="1:22" x14ac:dyDescent="0.2">
      <c r="C70" s="25" t="str">
        <f>"Объем: "&amp;Source!I45&amp;"=(23)/"&amp;"100"</f>
        <v>Объем: 0,23=(23)/100</v>
      </c>
    </row>
    <row r="71" spans="1:22" ht="14.25" x14ac:dyDescent="0.2">
      <c r="A71" s="18"/>
      <c r="B71" s="18"/>
      <c r="C71" s="18" t="s">
        <v>737</v>
      </c>
      <c r="D71" s="19"/>
      <c r="E71" s="9"/>
      <c r="F71" s="21">
        <f>Source!AO45</f>
        <v>7516.59</v>
      </c>
      <c r="G71" s="20" t="str">
        <f>Source!DG45</f>
        <v/>
      </c>
      <c r="H71" s="9">
        <f>Source!AV45</f>
        <v>1</v>
      </c>
      <c r="I71" s="9">
        <f>IF(Source!BA45&lt;&gt; 0, Source!BA45, 1)</f>
        <v>1</v>
      </c>
      <c r="J71" s="21">
        <f>Source!S45</f>
        <v>1728.82</v>
      </c>
      <c r="K71" s="21"/>
    </row>
    <row r="72" spans="1:22" ht="14.25" x14ac:dyDescent="0.2">
      <c r="A72" s="18"/>
      <c r="B72" s="18"/>
      <c r="C72" s="18" t="s">
        <v>738</v>
      </c>
      <c r="D72" s="19"/>
      <c r="E72" s="9"/>
      <c r="F72" s="21">
        <f>Source!AL45</f>
        <v>390.57</v>
      </c>
      <c r="G72" s="20" t="str">
        <f>Source!DD45</f>
        <v/>
      </c>
      <c r="H72" s="9">
        <f>Source!AW45</f>
        <v>1</v>
      </c>
      <c r="I72" s="9">
        <f>IF(Source!BC45&lt;&gt; 0, Source!BC45, 1)</f>
        <v>1</v>
      </c>
      <c r="J72" s="21">
        <f>Source!P45</f>
        <v>89.83</v>
      </c>
      <c r="K72" s="21"/>
    </row>
    <row r="73" spans="1:22" ht="14.25" x14ac:dyDescent="0.2">
      <c r="A73" s="18"/>
      <c r="B73" s="18"/>
      <c r="C73" s="18" t="s">
        <v>739</v>
      </c>
      <c r="D73" s="19" t="s">
        <v>740</v>
      </c>
      <c r="E73" s="9">
        <f>Source!AT45</f>
        <v>70</v>
      </c>
      <c r="F73" s="21"/>
      <c r="G73" s="20"/>
      <c r="H73" s="9"/>
      <c r="I73" s="9"/>
      <c r="J73" s="21">
        <f>SUM(R69:R72)</f>
        <v>1210.17</v>
      </c>
      <c r="K73" s="21"/>
    </row>
    <row r="74" spans="1:22" ht="14.25" x14ac:dyDescent="0.2">
      <c r="A74" s="18"/>
      <c r="B74" s="18"/>
      <c r="C74" s="18" t="s">
        <v>741</v>
      </c>
      <c r="D74" s="19" t="s">
        <v>740</v>
      </c>
      <c r="E74" s="9">
        <f>Source!AU45</f>
        <v>10</v>
      </c>
      <c r="F74" s="21"/>
      <c r="G74" s="20"/>
      <c r="H74" s="9"/>
      <c r="I74" s="9"/>
      <c r="J74" s="21">
        <f>SUM(T69:T73)</f>
        <v>172.88</v>
      </c>
      <c r="K74" s="21"/>
    </row>
    <row r="75" spans="1:22" ht="14.25" x14ac:dyDescent="0.2">
      <c r="A75" s="18"/>
      <c r="B75" s="18"/>
      <c r="C75" s="18" t="s">
        <v>742</v>
      </c>
      <c r="D75" s="19" t="s">
        <v>743</v>
      </c>
      <c r="E75" s="9">
        <f>Source!AQ45</f>
        <v>14.83</v>
      </c>
      <c r="F75" s="21"/>
      <c r="G75" s="20" t="str">
        <f>Source!DI45</f>
        <v/>
      </c>
      <c r="H75" s="9">
        <f>Source!AV45</f>
        <v>1</v>
      </c>
      <c r="I75" s="9"/>
      <c r="J75" s="21"/>
      <c r="K75" s="21">
        <f>Source!U45</f>
        <v>3.4109000000000003</v>
      </c>
    </row>
    <row r="76" spans="1:22" ht="15" x14ac:dyDescent="0.25">
      <c r="A76" s="23"/>
      <c r="B76" s="23"/>
      <c r="C76" s="23"/>
      <c r="D76" s="23"/>
      <c r="E76" s="23"/>
      <c r="F76" s="23"/>
      <c r="G76" s="23"/>
      <c r="H76" s="23"/>
      <c r="I76" s="45">
        <f>J71+J72+J73+J74</f>
        <v>3201.7</v>
      </c>
      <c r="J76" s="45"/>
      <c r="K76" s="24">
        <f>IF(Source!I45&lt;&gt;0, ROUND(I76/Source!I45, 2), 0)</f>
        <v>13920.43</v>
      </c>
      <c r="P76" s="22">
        <f>I76</f>
        <v>3201.7</v>
      </c>
    </row>
    <row r="78" spans="1:22" ht="15" x14ac:dyDescent="0.25">
      <c r="A78" s="44" t="str">
        <f>CONCATENATE("Итого по подразделу: ",IF(Source!G47&lt;&gt;"Новый подраздел", Source!G47, ""))</f>
        <v>Итого по подразделу: Система водоснабжения</v>
      </c>
      <c r="B78" s="44"/>
      <c r="C78" s="44"/>
      <c r="D78" s="44"/>
      <c r="E78" s="44"/>
      <c r="F78" s="44"/>
      <c r="G78" s="44"/>
      <c r="H78" s="44"/>
      <c r="I78" s="42">
        <f>SUM(P36:P77)</f>
        <v>45353.909999999989</v>
      </c>
      <c r="J78" s="43"/>
      <c r="K78" s="27"/>
    </row>
    <row r="81" spans="1:22" ht="16.5" x14ac:dyDescent="0.25">
      <c r="A81" s="46" t="str">
        <f>CONCATENATE("Подраздел: ",IF(Source!G77&lt;&gt;"Новый подраздел", Source!G77, ""))</f>
        <v>Подраздел: Система водоотведения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</row>
    <row r="82" spans="1:22" ht="28.5" x14ac:dyDescent="0.2">
      <c r="A82" s="18">
        <v>6</v>
      </c>
      <c r="B82" s="18" t="str">
        <f>Source!F84</f>
        <v>1.16-3201-2-1/1</v>
      </c>
      <c r="C82" s="18" t="str">
        <f>Source!G84</f>
        <v>Укрепление расшатавшихся санитарно-технических приборов - умывальники</v>
      </c>
      <c r="D82" s="19" t="str">
        <f>Source!H84</f>
        <v>100 шт.</v>
      </c>
      <c r="E82" s="9">
        <f>Source!I84</f>
        <v>0.24</v>
      </c>
      <c r="F82" s="21"/>
      <c r="G82" s="20"/>
      <c r="H82" s="9"/>
      <c r="I82" s="9"/>
      <c r="J82" s="21"/>
      <c r="K82" s="21"/>
      <c r="Q82">
        <f>ROUND((Source!BZ84/100)*ROUND((Source!AF84*Source!AV84)*Source!I84, 2), 2)</f>
        <v>8893.15</v>
      </c>
      <c r="R82">
        <f>Source!X84</f>
        <v>8893.15</v>
      </c>
      <c r="S82">
        <f>ROUND((Source!CA84/100)*ROUND((Source!AF84*Source!AV84)*Source!I84, 2), 2)</f>
        <v>1270.45</v>
      </c>
      <c r="T82">
        <f>Source!Y84</f>
        <v>1270.45</v>
      </c>
      <c r="U82">
        <f>ROUND((175/100)*ROUND((Source!AE84*Source!AV84)*Source!I84, 2), 2)</f>
        <v>0.3</v>
      </c>
      <c r="V82">
        <f>ROUND((108/100)*ROUND(Source!CS84*Source!I84, 2), 2)</f>
        <v>0.18</v>
      </c>
    </row>
    <row r="83" spans="1:22" x14ac:dyDescent="0.2">
      <c r="C83" s="25" t="str">
        <f>"Объем: "&amp;Source!I84&amp;"=(24)/"&amp;"100"</f>
        <v>Объем: 0,24=(24)/100</v>
      </c>
    </row>
    <row r="84" spans="1:22" ht="14.25" x14ac:dyDescent="0.2">
      <c r="A84" s="18"/>
      <c r="B84" s="18"/>
      <c r="C84" s="18" t="s">
        <v>737</v>
      </c>
      <c r="D84" s="19"/>
      <c r="E84" s="9"/>
      <c r="F84" s="21">
        <f>Source!AO84</f>
        <v>52935.41</v>
      </c>
      <c r="G84" s="20" t="str">
        <f>Source!DG84</f>
        <v/>
      </c>
      <c r="H84" s="9">
        <f>Source!AV84</f>
        <v>1</v>
      </c>
      <c r="I84" s="9">
        <f>IF(Source!BA84&lt;&gt; 0, Source!BA84, 1)</f>
        <v>1</v>
      </c>
      <c r="J84" s="21">
        <f>Source!S84</f>
        <v>12704.5</v>
      </c>
      <c r="K84" s="21"/>
    </row>
    <row r="85" spans="1:22" ht="14.25" x14ac:dyDescent="0.2">
      <c r="A85" s="18"/>
      <c r="B85" s="18"/>
      <c r="C85" s="18" t="s">
        <v>744</v>
      </c>
      <c r="D85" s="19"/>
      <c r="E85" s="9"/>
      <c r="F85" s="21">
        <f>Source!AM84</f>
        <v>61.83</v>
      </c>
      <c r="G85" s="20" t="str">
        <f>Source!DE84</f>
        <v/>
      </c>
      <c r="H85" s="9">
        <f>Source!AV84</f>
        <v>1</v>
      </c>
      <c r="I85" s="9">
        <f>IF(Source!BB84&lt;&gt; 0, Source!BB84, 1)</f>
        <v>1</v>
      </c>
      <c r="J85" s="21">
        <f>Source!Q84</f>
        <v>14.84</v>
      </c>
      <c r="K85" s="21"/>
    </row>
    <row r="86" spans="1:22" ht="14.25" x14ac:dyDescent="0.2">
      <c r="A86" s="18"/>
      <c r="B86" s="18"/>
      <c r="C86" s="18" t="s">
        <v>745</v>
      </c>
      <c r="D86" s="19"/>
      <c r="E86" s="9"/>
      <c r="F86" s="21">
        <f>Source!AN84</f>
        <v>0.7</v>
      </c>
      <c r="G86" s="20" t="str">
        <f>Source!DF84</f>
        <v/>
      </c>
      <c r="H86" s="9">
        <f>Source!AV84</f>
        <v>1</v>
      </c>
      <c r="I86" s="9">
        <f>IF(Source!BS84&lt;&gt; 0, Source!BS84, 1)</f>
        <v>1</v>
      </c>
      <c r="J86" s="26">
        <f>Source!R84</f>
        <v>0.17</v>
      </c>
      <c r="K86" s="21"/>
    </row>
    <row r="87" spans="1:22" ht="14.25" x14ac:dyDescent="0.2">
      <c r="A87" s="18"/>
      <c r="B87" s="18"/>
      <c r="C87" s="18" t="s">
        <v>738</v>
      </c>
      <c r="D87" s="19"/>
      <c r="E87" s="9"/>
      <c r="F87" s="21">
        <f>Source!AL84</f>
        <v>776.55</v>
      </c>
      <c r="G87" s="20" t="str">
        <f>Source!DD84</f>
        <v/>
      </c>
      <c r="H87" s="9">
        <f>Source!AW84</f>
        <v>1</v>
      </c>
      <c r="I87" s="9">
        <f>IF(Source!BC84&lt;&gt; 0, Source!BC84, 1)</f>
        <v>1</v>
      </c>
      <c r="J87" s="21">
        <f>Source!P84</f>
        <v>186.37</v>
      </c>
      <c r="K87" s="21"/>
    </row>
    <row r="88" spans="1:22" ht="14.25" x14ac:dyDescent="0.2">
      <c r="A88" s="18"/>
      <c r="B88" s="18"/>
      <c r="C88" s="18" t="s">
        <v>739</v>
      </c>
      <c r="D88" s="19" t="s">
        <v>740</v>
      </c>
      <c r="E88" s="9">
        <f>Source!AT84</f>
        <v>70</v>
      </c>
      <c r="F88" s="21"/>
      <c r="G88" s="20"/>
      <c r="H88" s="9"/>
      <c r="I88" s="9"/>
      <c r="J88" s="21">
        <f>SUM(R82:R87)</f>
        <v>8893.15</v>
      </c>
      <c r="K88" s="21"/>
    </row>
    <row r="89" spans="1:22" ht="14.25" x14ac:dyDescent="0.2">
      <c r="A89" s="18"/>
      <c r="B89" s="18"/>
      <c r="C89" s="18" t="s">
        <v>741</v>
      </c>
      <c r="D89" s="19" t="s">
        <v>740</v>
      </c>
      <c r="E89" s="9">
        <f>Source!AU84</f>
        <v>10</v>
      </c>
      <c r="F89" s="21"/>
      <c r="G89" s="20"/>
      <c r="H89" s="9"/>
      <c r="I89" s="9"/>
      <c r="J89" s="21">
        <f>SUM(T82:T88)</f>
        <v>1270.45</v>
      </c>
      <c r="K89" s="21"/>
    </row>
    <row r="90" spans="1:22" ht="14.25" x14ac:dyDescent="0.2">
      <c r="A90" s="18"/>
      <c r="B90" s="18"/>
      <c r="C90" s="18" t="s">
        <v>746</v>
      </c>
      <c r="D90" s="19" t="s">
        <v>740</v>
      </c>
      <c r="E90" s="9">
        <f>108</f>
        <v>108</v>
      </c>
      <c r="F90" s="21"/>
      <c r="G90" s="20"/>
      <c r="H90" s="9"/>
      <c r="I90" s="9"/>
      <c r="J90" s="21">
        <f>SUM(V82:V89)</f>
        <v>0.18</v>
      </c>
      <c r="K90" s="21"/>
    </row>
    <row r="91" spans="1:22" ht="14.25" x14ac:dyDescent="0.2">
      <c r="A91" s="18"/>
      <c r="B91" s="18"/>
      <c r="C91" s="18" t="s">
        <v>742</v>
      </c>
      <c r="D91" s="19" t="s">
        <v>743</v>
      </c>
      <c r="E91" s="9">
        <f>Source!AQ84</f>
        <v>104.44</v>
      </c>
      <c r="F91" s="21"/>
      <c r="G91" s="20" t="str">
        <f>Source!DI84</f>
        <v/>
      </c>
      <c r="H91" s="9">
        <f>Source!AV84</f>
        <v>1</v>
      </c>
      <c r="I91" s="9"/>
      <c r="J91" s="21"/>
      <c r="K91" s="21">
        <f>Source!U84</f>
        <v>25.0656</v>
      </c>
    </row>
    <row r="92" spans="1:22" ht="15" x14ac:dyDescent="0.25">
      <c r="A92" s="23"/>
      <c r="B92" s="23"/>
      <c r="C92" s="23"/>
      <c r="D92" s="23"/>
      <c r="E92" s="23"/>
      <c r="F92" s="23"/>
      <c r="G92" s="23"/>
      <c r="H92" s="23"/>
      <c r="I92" s="45">
        <f>J84+J85+J87+J88+J89+J90</f>
        <v>23069.49</v>
      </c>
      <c r="J92" s="45"/>
      <c r="K92" s="24">
        <f>IF(Source!I84&lt;&gt;0, ROUND(I92/Source!I84, 2), 0)</f>
        <v>96122.880000000005</v>
      </c>
      <c r="P92" s="22">
        <f>I92</f>
        <v>23069.49</v>
      </c>
    </row>
    <row r="93" spans="1:22" ht="42.75" x14ac:dyDescent="0.2">
      <c r="A93" s="18">
        <v>7</v>
      </c>
      <c r="B93" s="18" t="str">
        <f>Source!F85</f>
        <v>1.16-3201-2-2/1</v>
      </c>
      <c r="C93" s="18" t="str">
        <f>Source!G85</f>
        <v>Укрепление расшатавшихся санитарно-технических приборов - унитазы и биде</v>
      </c>
      <c r="D93" s="19" t="str">
        <f>Source!H85</f>
        <v>100 шт.</v>
      </c>
      <c r="E93" s="9">
        <f>Source!I85</f>
        <v>0.28000000000000003</v>
      </c>
      <c r="F93" s="21"/>
      <c r="G93" s="20"/>
      <c r="H93" s="9"/>
      <c r="I93" s="9"/>
      <c r="J93" s="21"/>
      <c r="K93" s="21"/>
      <c r="Q93">
        <f>ROUND((Source!BZ85/100)*ROUND((Source!AF85*Source!AV85)*Source!I85, 2), 2)</f>
        <v>15093.12</v>
      </c>
      <c r="R93">
        <f>Source!X85</f>
        <v>15093.12</v>
      </c>
      <c r="S93">
        <f>ROUND((Source!CA85/100)*ROUND((Source!AF85*Source!AV85)*Source!I85, 2), 2)</f>
        <v>2156.16</v>
      </c>
      <c r="T93">
        <f>Source!Y85</f>
        <v>2156.16</v>
      </c>
      <c r="U93">
        <f>ROUND((175/100)*ROUND((Source!AE85*Source!AV85)*Source!I85, 2), 2)</f>
        <v>0.35</v>
      </c>
      <c r="V93">
        <f>ROUND((108/100)*ROUND(Source!CS85*Source!I85, 2), 2)</f>
        <v>0.22</v>
      </c>
    </row>
    <row r="94" spans="1:22" x14ac:dyDescent="0.2">
      <c r="C94" s="25" t="str">
        <f>"Объем: "&amp;Source!I85&amp;"=(28)/"&amp;"100"</f>
        <v>Объем: 0,28=(28)/100</v>
      </c>
    </row>
    <row r="95" spans="1:22" ht="14.25" x14ac:dyDescent="0.2">
      <c r="A95" s="18"/>
      <c r="B95" s="18"/>
      <c r="C95" s="18" t="s">
        <v>737</v>
      </c>
      <c r="D95" s="19"/>
      <c r="E95" s="9"/>
      <c r="F95" s="21">
        <f>Source!AO85</f>
        <v>77005.72</v>
      </c>
      <c r="G95" s="20" t="str">
        <f>Source!DG85</f>
        <v/>
      </c>
      <c r="H95" s="9">
        <f>Source!AV85</f>
        <v>1</v>
      </c>
      <c r="I95" s="9">
        <f>IF(Source!BA85&lt;&gt; 0, Source!BA85, 1)</f>
        <v>1</v>
      </c>
      <c r="J95" s="21">
        <f>Source!S85</f>
        <v>21561.599999999999</v>
      </c>
      <c r="K95" s="21"/>
    </row>
    <row r="96" spans="1:22" ht="14.25" x14ac:dyDescent="0.2">
      <c r="A96" s="18"/>
      <c r="B96" s="18"/>
      <c r="C96" s="18" t="s">
        <v>744</v>
      </c>
      <c r="D96" s="19"/>
      <c r="E96" s="9"/>
      <c r="F96" s="21">
        <f>Source!AM85</f>
        <v>61.83</v>
      </c>
      <c r="G96" s="20" t="str">
        <f>Source!DE85</f>
        <v/>
      </c>
      <c r="H96" s="9">
        <f>Source!AV85</f>
        <v>1</v>
      </c>
      <c r="I96" s="9">
        <f>IF(Source!BB85&lt;&gt; 0, Source!BB85, 1)</f>
        <v>1</v>
      </c>
      <c r="J96" s="21">
        <f>Source!Q85</f>
        <v>17.309999999999999</v>
      </c>
      <c r="K96" s="21"/>
    </row>
    <row r="97" spans="1:22" ht="14.25" x14ac:dyDescent="0.2">
      <c r="A97" s="18"/>
      <c r="B97" s="18"/>
      <c r="C97" s="18" t="s">
        <v>745</v>
      </c>
      <c r="D97" s="19"/>
      <c r="E97" s="9"/>
      <c r="F97" s="21">
        <f>Source!AN85</f>
        <v>0.7</v>
      </c>
      <c r="G97" s="20" t="str">
        <f>Source!DF85</f>
        <v/>
      </c>
      <c r="H97" s="9">
        <f>Source!AV85</f>
        <v>1</v>
      </c>
      <c r="I97" s="9">
        <f>IF(Source!BS85&lt;&gt; 0, Source!BS85, 1)</f>
        <v>1</v>
      </c>
      <c r="J97" s="26">
        <f>Source!R85</f>
        <v>0.2</v>
      </c>
      <c r="K97" s="21"/>
    </row>
    <row r="98" spans="1:22" ht="14.25" x14ac:dyDescent="0.2">
      <c r="A98" s="18"/>
      <c r="B98" s="18"/>
      <c r="C98" s="18" t="s">
        <v>738</v>
      </c>
      <c r="D98" s="19"/>
      <c r="E98" s="9"/>
      <c r="F98" s="21">
        <f>Source!AL85</f>
        <v>776.55</v>
      </c>
      <c r="G98" s="20" t="str">
        <f>Source!DD85</f>
        <v/>
      </c>
      <c r="H98" s="9">
        <f>Source!AW85</f>
        <v>1</v>
      </c>
      <c r="I98" s="9">
        <f>IF(Source!BC85&lt;&gt; 0, Source!BC85, 1)</f>
        <v>1</v>
      </c>
      <c r="J98" s="21">
        <f>Source!P85</f>
        <v>217.43</v>
      </c>
      <c r="K98" s="21"/>
    </row>
    <row r="99" spans="1:22" ht="14.25" x14ac:dyDescent="0.2">
      <c r="A99" s="18"/>
      <c r="B99" s="18"/>
      <c r="C99" s="18" t="s">
        <v>739</v>
      </c>
      <c r="D99" s="19" t="s">
        <v>740</v>
      </c>
      <c r="E99" s="9">
        <f>Source!AT85</f>
        <v>70</v>
      </c>
      <c r="F99" s="21"/>
      <c r="G99" s="20"/>
      <c r="H99" s="9"/>
      <c r="I99" s="9"/>
      <c r="J99" s="21">
        <f>SUM(R93:R98)</f>
        <v>15093.12</v>
      </c>
      <c r="K99" s="21"/>
    </row>
    <row r="100" spans="1:22" ht="14.25" x14ac:dyDescent="0.2">
      <c r="A100" s="18"/>
      <c r="B100" s="18"/>
      <c r="C100" s="18" t="s">
        <v>741</v>
      </c>
      <c r="D100" s="19" t="s">
        <v>740</v>
      </c>
      <c r="E100" s="9">
        <f>Source!AU85</f>
        <v>10</v>
      </c>
      <c r="F100" s="21"/>
      <c r="G100" s="20"/>
      <c r="H100" s="9"/>
      <c r="I100" s="9"/>
      <c r="J100" s="21">
        <f>SUM(T93:T99)</f>
        <v>2156.16</v>
      </c>
      <c r="K100" s="21"/>
    </row>
    <row r="101" spans="1:22" ht="14.25" x14ac:dyDescent="0.2">
      <c r="A101" s="18"/>
      <c r="B101" s="18"/>
      <c r="C101" s="18" t="s">
        <v>746</v>
      </c>
      <c r="D101" s="19" t="s">
        <v>740</v>
      </c>
      <c r="E101" s="9">
        <f>108</f>
        <v>108</v>
      </c>
      <c r="F101" s="21"/>
      <c r="G101" s="20"/>
      <c r="H101" s="9"/>
      <c r="I101" s="9"/>
      <c r="J101" s="21">
        <f>SUM(V93:V100)</f>
        <v>0.22</v>
      </c>
      <c r="K101" s="21"/>
    </row>
    <row r="102" spans="1:22" ht="14.25" x14ac:dyDescent="0.2">
      <c r="A102" s="18"/>
      <c r="B102" s="18"/>
      <c r="C102" s="18" t="s">
        <v>742</v>
      </c>
      <c r="D102" s="19" t="s">
        <v>743</v>
      </c>
      <c r="E102" s="9">
        <f>Source!AQ85</f>
        <v>151.93</v>
      </c>
      <c r="F102" s="21"/>
      <c r="G102" s="20" t="str">
        <f>Source!DI85</f>
        <v/>
      </c>
      <c r="H102" s="9">
        <f>Source!AV85</f>
        <v>1</v>
      </c>
      <c r="I102" s="9"/>
      <c r="J102" s="21"/>
      <c r="K102" s="21">
        <f>Source!U85</f>
        <v>42.540400000000005</v>
      </c>
    </row>
    <row r="103" spans="1:22" ht="15" x14ac:dyDescent="0.25">
      <c r="A103" s="23"/>
      <c r="B103" s="23"/>
      <c r="C103" s="23"/>
      <c r="D103" s="23"/>
      <c r="E103" s="23"/>
      <c r="F103" s="23"/>
      <c r="G103" s="23"/>
      <c r="H103" s="23"/>
      <c r="I103" s="45">
        <f>J95+J96+J98+J99+J100+J101</f>
        <v>39045.839999999997</v>
      </c>
      <c r="J103" s="45"/>
      <c r="K103" s="24">
        <f>IF(Source!I85&lt;&gt;0, ROUND(I103/Source!I85, 2), 0)</f>
        <v>139449.43</v>
      </c>
      <c r="P103" s="22">
        <f>I103</f>
        <v>39045.839999999997</v>
      </c>
    </row>
    <row r="104" spans="1:22" ht="28.5" x14ac:dyDescent="0.2">
      <c r="A104" s="18">
        <v>8</v>
      </c>
      <c r="B104" s="18" t="str">
        <f>Source!F86</f>
        <v>1.16-3201-2-3/1</v>
      </c>
      <c r="C104" s="18" t="str">
        <f>Source!G86</f>
        <v>Укрепление расшатавшихся санитарно-технических приборов - писсуары</v>
      </c>
      <c r="D104" s="19" t="str">
        <f>Source!H86</f>
        <v>100 шт.</v>
      </c>
      <c r="E104" s="9">
        <f>Source!I86</f>
        <v>0.04</v>
      </c>
      <c r="F104" s="21"/>
      <c r="G104" s="20"/>
      <c r="H104" s="9"/>
      <c r="I104" s="9"/>
      <c r="J104" s="21"/>
      <c r="K104" s="21"/>
      <c r="Q104">
        <f>ROUND((Source!BZ86/100)*ROUND((Source!AF86*Source!AV86)*Source!I86, 2), 2)</f>
        <v>1596.29</v>
      </c>
      <c r="R104">
        <f>Source!X86</f>
        <v>1596.29</v>
      </c>
      <c r="S104">
        <f>ROUND((Source!CA86/100)*ROUND((Source!AF86*Source!AV86)*Source!I86, 2), 2)</f>
        <v>228.04</v>
      </c>
      <c r="T104">
        <f>Source!Y86</f>
        <v>228.04</v>
      </c>
      <c r="U104">
        <f>ROUND((175/100)*ROUND((Source!AE86*Source!AV86)*Source!I86, 2), 2)</f>
        <v>0.05</v>
      </c>
      <c r="V104">
        <f>ROUND((108/100)*ROUND(Source!CS86*Source!I86, 2), 2)</f>
        <v>0.03</v>
      </c>
    </row>
    <row r="105" spans="1:22" x14ac:dyDescent="0.2">
      <c r="C105" s="25" t="str">
        <f>"Объем: "&amp;Source!I86&amp;"=(4)/"&amp;"100"</f>
        <v>Объем: 0,04=(4)/100</v>
      </c>
    </row>
    <row r="106" spans="1:22" ht="14.25" x14ac:dyDescent="0.2">
      <c r="A106" s="18"/>
      <c r="B106" s="18"/>
      <c r="C106" s="18" t="s">
        <v>737</v>
      </c>
      <c r="D106" s="19"/>
      <c r="E106" s="9"/>
      <c r="F106" s="21">
        <f>Source!AO86</f>
        <v>57010.49</v>
      </c>
      <c r="G106" s="20" t="str">
        <f>Source!DG86</f>
        <v/>
      </c>
      <c r="H106" s="9">
        <f>Source!AV86</f>
        <v>1</v>
      </c>
      <c r="I106" s="9">
        <f>IF(Source!BA86&lt;&gt; 0, Source!BA86, 1)</f>
        <v>1</v>
      </c>
      <c r="J106" s="21">
        <f>Source!S86</f>
        <v>2280.42</v>
      </c>
      <c r="K106" s="21"/>
    </row>
    <row r="107" spans="1:22" ht="14.25" x14ac:dyDescent="0.2">
      <c r="A107" s="18"/>
      <c r="B107" s="18"/>
      <c r="C107" s="18" t="s">
        <v>744</v>
      </c>
      <c r="D107" s="19"/>
      <c r="E107" s="9"/>
      <c r="F107" s="21">
        <f>Source!AM86</f>
        <v>61.83</v>
      </c>
      <c r="G107" s="20" t="str">
        <f>Source!DE86</f>
        <v/>
      </c>
      <c r="H107" s="9">
        <f>Source!AV86</f>
        <v>1</v>
      </c>
      <c r="I107" s="9">
        <f>IF(Source!BB86&lt;&gt; 0, Source!BB86, 1)</f>
        <v>1</v>
      </c>
      <c r="J107" s="21">
        <f>Source!Q86</f>
        <v>2.4700000000000002</v>
      </c>
      <c r="K107" s="21"/>
    </row>
    <row r="108" spans="1:22" ht="14.25" x14ac:dyDescent="0.2">
      <c r="A108" s="18"/>
      <c r="B108" s="18"/>
      <c r="C108" s="18" t="s">
        <v>745</v>
      </c>
      <c r="D108" s="19"/>
      <c r="E108" s="9"/>
      <c r="F108" s="21">
        <f>Source!AN86</f>
        <v>0.7</v>
      </c>
      <c r="G108" s="20" t="str">
        <f>Source!DF86</f>
        <v/>
      </c>
      <c r="H108" s="9">
        <f>Source!AV86</f>
        <v>1</v>
      </c>
      <c r="I108" s="9">
        <f>IF(Source!BS86&lt;&gt; 0, Source!BS86, 1)</f>
        <v>1</v>
      </c>
      <c r="J108" s="26">
        <f>Source!R86</f>
        <v>0.03</v>
      </c>
      <c r="K108" s="21"/>
    </row>
    <row r="109" spans="1:22" ht="14.25" x14ac:dyDescent="0.2">
      <c r="A109" s="18"/>
      <c r="B109" s="18"/>
      <c r="C109" s="18" t="s">
        <v>738</v>
      </c>
      <c r="D109" s="19"/>
      <c r="E109" s="9"/>
      <c r="F109" s="21">
        <f>Source!AL86</f>
        <v>776.55</v>
      </c>
      <c r="G109" s="20" t="str">
        <f>Source!DD86</f>
        <v/>
      </c>
      <c r="H109" s="9">
        <f>Source!AW86</f>
        <v>1</v>
      </c>
      <c r="I109" s="9">
        <f>IF(Source!BC86&lt;&gt; 0, Source!BC86, 1)</f>
        <v>1</v>
      </c>
      <c r="J109" s="21">
        <f>Source!P86</f>
        <v>31.06</v>
      </c>
      <c r="K109" s="21"/>
    </row>
    <row r="110" spans="1:22" ht="14.25" x14ac:dyDescent="0.2">
      <c r="A110" s="18"/>
      <c r="B110" s="18"/>
      <c r="C110" s="18" t="s">
        <v>739</v>
      </c>
      <c r="D110" s="19" t="s">
        <v>740</v>
      </c>
      <c r="E110" s="9">
        <f>Source!AT86</f>
        <v>70</v>
      </c>
      <c r="F110" s="21"/>
      <c r="G110" s="20"/>
      <c r="H110" s="9"/>
      <c r="I110" s="9"/>
      <c r="J110" s="21">
        <f>SUM(R104:R109)</f>
        <v>1596.29</v>
      </c>
      <c r="K110" s="21"/>
    </row>
    <row r="111" spans="1:22" ht="14.25" x14ac:dyDescent="0.2">
      <c r="A111" s="18"/>
      <c r="B111" s="18"/>
      <c r="C111" s="18" t="s">
        <v>741</v>
      </c>
      <c r="D111" s="19" t="s">
        <v>740</v>
      </c>
      <c r="E111" s="9">
        <f>Source!AU86</f>
        <v>10</v>
      </c>
      <c r="F111" s="21"/>
      <c r="G111" s="20"/>
      <c r="H111" s="9"/>
      <c r="I111" s="9"/>
      <c r="J111" s="21">
        <f>SUM(T104:T110)</f>
        <v>228.04</v>
      </c>
      <c r="K111" s="21"/>
    </row>
    <row r="112" spans="1:22" ht="14.25" x14ac:dyDescent="0.2">
      <c r="A112" s="18"/>
      <c r="B112" s="18"/>
      <c r="C112" s="18" t="s">
        <v>746</v>
      </c>
      <c r="D112" s="19" t="s">
        <v>740</v>
      </c>
      <c r="E112" s="9">
        <f>108</f>
        <v>108</v>
      </c>
      <c r="F112" s="21"/>
      <c r="G112" s="20"/>
      <c r="H112" s="9"/>
      <c r="I112" s="9"/>
      <c r="J112" s="21">
        <f>SUM(V104:V111)</f>
        <v>0.03</v>
      </c>
      <c r="K112" s="21"/>
    </row>
    <row r="113" spans="1:22" ht="14.25" x14ac:dyDescent="0.2">
      <c r="A113" s="18"/>
      <c r="B113" s="18"/>
      <c r="C113" s="18" t="s">
        <v>742</v>
      </c>
      <c r="D113" s="19" t="s">
        <v>743</v>
      </c>
      <c r="E113" s="9">
        <f>Source!AQ86</f>
        <v>112.48</v>
      </c>
      <c r="F113" s="21"/>
      <c r="G113" s="20" t="str">
        <f>Source!DI86</f>
        <v/>
      </c>
      <c r="H113" s="9">
        <f>Source!AV86</f>
        <v>1</v>
      </c>
      <c r="I113" s="9"/>
      <c r="J113" s="21"/>
      <c r="K113" s="21">
        <f>Source!U86</f>
        <v>4.4992000000000001</v>
      </c>
    </row>
    <row r="114" spans="1:22" ht="15" x14ac:dyDescent="0.25">
      <c r="A114" s="23"/>
      <c r="B114" s="23"/>
      <c r="C114" s="23"/>
      <c r="D114" s="23"/>
      <c r="E114" s="23"/>
      <c r="F114" s="23"/>
      <c r="G114" s="23"/>
      <c r="H114" s="23"/>
      <c r="I114" s="45">
        <f>J106+J107+J109+J110+J111+J112</f>
        <v>4138.3099999999995</v>
      </c>
      <c r="J114" s="45"/>
      <c r="K114" s="24">
        <f>IF(Source!I86&lt;&gt;0, ROUND(I114/Source!I86, 2), 0)</f>
        <v>103457.75</v>
      </c>
      <c r="P114" s="22">
        <f>I114</f>
        <v>4138.3099999999995</v>
      </c>
    </row>
    <row r="115" spans="1:22" ht="14.25" x14ac:dyDescent="0.2">
      <c r="A115" s="18">
        <v>9</v>
      </c>
      <c r="B115" s="18" t="str">
        <f>Source!F87</f>
        <v>1.16-2203-1-1/1</v>
      </c>
      <c r="C115" s="18" t="str">
        <f>Source!G87</f>
        <v>Прочистка сифонов</v>
      </c>
      <c r="D115" s="19" t="str">
        <f>Source!H87</f>
        <v>100 шт.</v>
      </c>
      <c r="E115" s="9">
        <f>Source!I87</f>
        <v>0.08</v>
      </c>
      <c r="F115" s="21"/>
      <c r="G115" s="20"/>
      <c r="H115" s="9"/>
      <c r="I115" s="9"/>
      <c r="J115" s="21"/>
      <c r="K115" s="21"/>
      <c r="Q115">
        <f>ROUND((Source!BZ87/100)*ROUND((Source!AF87*Source!AV87)*Source!I87, 2), 2)</f>
        <v>3181.23</v>
      </c>
      <c r="R115">
        <f>Source!X87</f>
        <v>3181.23</v>
      </c>
      <c r="S115">
        <f>ROUND((Source!CA87/100)*ROUND((Source!AF87*Source!AV87)*Source!I87, 2), 2)</f>
        <v>454.46</v>
      </c>
      <c r="T115">
        <f>Source!Y87</f>
        <v>454.46</v>
      </c>
      <c r="U115">
        <f>ROUND((175/100)*ROUND((Source!AE87*Source!AV87)*Source!I87, 2), 2)</f>
        <v>0</v>
      </c>
      <c r="V115">
        <f>ROUND((108/100)*ROUND(Source!CS87*Source!I87, 2), 2)</f>
        <v>0</v>
      </c>
    </row>
    <row r="116" spans="1:22" x14ac:dyDescent="0.2">
      <c r="C116" s="25" t="str">
        <f>"Объем: "&amp;Source!I87&amp;"=(8)/"&amp;"100"</f>
        <v>Объем: 0,08=(8)/100</v>
      </c>
    </row>
    <row r="117" spans="1:22" ht="14.25" x14ac:dyDescent="0.2">
      <c r="A117" s="18"/>
      <c r="B117" s="18"/>
      <c r="C117" s="18" t="s">
        <v>737</v>
      </c>
      <c r="D117" s="19"/>
      <c r="E117" s="9"/>
      <c r="F117" s="21">
        <f>Source!AO87</f>
        <v>14201.94</v>
      </c>
      <c r="G117" s="20" t="str">
        <f>Source!DG87</f>
        <v>)*4</v>
      </c>
      <c r="H117" s="9">
        <f>Source!AV87</f>
        <v>1</v>
      </c>
      <c r="I117" s="9">
        <f>IF(Source!BA87&lt;&gt; 0, Source!BA87, 1)</f>
        <v>1</v>
      </c>
      <c r="J117" s="21">
        <f>Source!S87</f>
        <v>4544.62</v>
      </c>
      <c r="K117" s="21"/>
    </row>
    <row r="118" spans="1:22" ht="14.25" x14ac:dyDescent="0.2">
      <c r="A118" s="18"/>
      <c r="B118" s="18"/>
      <c r="C118" s="18" t="s">
        <v>738</v>
      </c>
      <c r="D118" s="19"/>
      <c r="E118" s="9"/>
      <c r="F118" s="21">
        <f>Source!AL87</f>
        <v>243.57</v>
      </c>
      <c r="G118" s="20" t="str">
        <f>Source!DD87</f>
        <v>)*4</v>
      </c>
      <c r="H118" s="9">
        <f>Source!AW87</f>
        <v>1</v>
      </c>
      <c r="I118" s="9">
        <f>IF(Source!BC87&lt;&gt; 0, Source!BC87, 1)</f>
        <v>1</v>
      </c>
      <c r="J118" s="21">
        <f>Source!P87</f>
        <v>77.94</v>
      </c>
      <c r="K118" s="21"/>
    </row>
    <row r="119" spans="1:22" ht="14.25" x14ac:dyDescent="0.2">
      <c r="A119" s="18"/>
      <c r="B119" s="18"/>
      <c r="C119" s="18" t="s">
        <v>739</v>
      </c>
      <c r="D119" s="19" t="s">
        <v>740</v>
      </c>
      <c r="E119" s="9">
        <f>Source!AT87</f>
        <v>70</v>
      </c>
      <c r="F119" s="21"/>
      <c r="G119" s="20"/>
      <c r="H119" s="9"/>
      <c r="I119" s="9"/>
      <c r="J119" s="21">
        <f>SUM(R115:R118)</f>
        <v>3181.23</v>
      </c>
      <c r="K119" s="21"/>
    </row>
    <row r="120" spans="1:22" ht="14.25" x14ac:dyDescent="0.2">
      <c r="A120" s="18"/>
      <c r="B120" s="18"/>
      <c r="C120" s="18" t="s">
        <v>741</v>
      </c>
      <c r="D120" s="19" t="s">
        <v>740</v>
      </c>
      <c r="E120" s="9">
        <f>Source!AU87</f>
        <v>10</v>
      </c>
      <c r="F120" s="21"/>
      <c r="G120" s="20"/>
      <c r="H120" s="9"/>
      <c r="I120" s="9"/>
      <c r="J120" s="21">
        <f>SUM(T115:T119)</f>
        <v>454.46</v>
      </c>
      <c r="K120" s="21"/>
    </row>
    <row r="121" spans="1:22" ht="14.25" x14ac:dyDescent="0.2">
      <c r="A121" s="18"/>
      <c r="B121" s="18"/>
      <c r="C121" s="18" t="s">
        <v>742</v>
      </c>
      <c r="D121" s="19" t="s">
        <v>743</v>
      </c>
      <c r="E121" s="9">
        <f>Source!AQ87</f>
        <v>28.02</v>
      </c>
      <c r="F121" s="21"/>
      <c r="G121" s="20" t="str">
        <f>Source!DI87</f>
        <v>)*4</v>
      </c>
      <c r="H121" s="9">
        <f>Source!AV87</f>
        <v>1</v>
      </c>
      <c r="I121" s="9"/>
      <c r="J121" s="21"/>
      <c r="K121" s="21">
        <f>Source!U87</f>
        <v>8.9664000000000001</v>
      </c>
    </row>
    <row r="122" spans="1:22" ht="15" x14ac:dyDescent="0.25">
      <c r="A122" s="23"/>
      <c r="B122" s="23"/>
      <c r="C122" s="23"/>
      <c r="D122" s="23"/>
      <c r="E122" s="23"/>
      <c r="F122" s="23"/>
      <c r="G122" s="23"/>
      <c r="H122" s="23"/>
      <c r="I122" s="45">
        <f>J117+J118+J119+J120</f>
        <v>8258.2499999999982</v>
      </c>
      <c r="J122" s="45"/>
      <c r="K122" s="24">
        <f>IF(Source!I87&lt;&gt;0, ROUND(I122/Source!I87, 2), 0)</f>
        <v>103228.13</v>
      </c>
      <c r="P122" s="22">
        <f>I122</f>
        <v>8258.2499999999982</v>
      </c>
    </row>
    <row r="123" spans="1:22" ht="28.5" x14ac:dyDescent="0.2">
      <c r="A123" s="18">
        <v>10</v>
      </c>
      <c r="B123" s="18" t="str">
        <f>Source!F88</f>
        <v>1.16-2203-1-1/1</v>
      </c>
      <c r="C123" s="18" t="str">
        <f>Source!G88</f>
        <v>Прочистка сифонов  (умывальники, раковины,  писсуары,)</v>
      </c>
      <c r="D123" s="19" t="str">
        <f>Source!H88</f>
        <v>100 шт.</v>
      </c>
      <c r="E123" s="9">
        <f>Source!I88</f>
        <v>0.28000000000000003</v>
      </c>
      <c r="F123" s="21"/>
      <c r="G123" s="20"/>
      <c r="H123" s="9"/>
      <c r="I123" s="9"/>
      <c r="J123" s="21"/>
      <c r="K123" s="21"/>
      <c r="Q123">
        <f>ROUND((Source!BZ88/100)*ROUND((Source!AF88*Source!AV88)*Source!I88, 2), 2)</f>
        <v>11134.32</v>
      </c>
      <c r="R123">
        <f>Source!X88</f>
        <v>11134.32</v>
      </c>
      <c r="S123">
        <f>ROUND((Source!CA88/100)*ROUND((Source!AF88*Source!AV88)*Source!I88, 2), 2)</f>
        <v>1590.62</v>
      </c>
      <c r="T123">
        <f>Source!Y88</f>
        <v>1590.62</v>
      </c>
      <c r="U123">
        <f>ROUND((175/100)*ROUND((Source!AE88*Source!AV88)*Source!I88, 2), 2)</f>
        <v>0</v>
      </c>
      <c r="V123">
        <f>ROUND((108/100)*ROUND(Source!CS88*Source!I88, 2), 2)</f>
        <v>0</v>
      </c>
    </row>
    <row r="124" spans="1:22" x14ac:dyDescent="0.2">
      <c r="C124" s="25" t="str">
        <f>"Объем: "&amp;Source!I88&amp;"=(28)/"&amp;"100"</f>
        <v>Объем: 0,28=(28)/100</v>
      </c>
    </row>
    <row r="125" spans="1:22" ht="14.25" x14ac:dyDescent="0.2">
      <c r="A125" s="18"/>
      <c r="B125" s="18"/>
      <c r="C125" s="18" t="s">
        <v>737</v>
      </c>
      <c r="D125" s="19"/>
      <c r="E125" s="9"/>
      <c r="F125" s="21">
        <f>Source!AO88</f>
        <v>14201.94</v>
      </c>
      <c r="G125" s="20" t="str">
        <f>Source!DG88</f>
        <v>)*4</v>
      </c>
      <c r="H125" s="9">
        <f>Source!AV88</f>
        <v>1</v>
      </c>
      <c r="I125" s="9">
        <f>IF(Source!BA88&lt;&gt; 0, Source!BA88, 1)</f>
        <v>1</v>
      </c>
      <c r="J125" s="21">
        <f>Source!S88</f>
        <v>15906.17</v>
      </c>
      <c r="K125" s="21"/>
    </row>
    <row r="126" spans="1:22" ht="14.25" x14ac:dyDescent="0.2">
      <c r="A126" s="18"/>
      <c r="B126" s="18"/>
      <c r="C126" s="18" t="s">
        <v>738</v>
      </c>
      <c r="D126" s="19"/>
      <c r="E126" s="9"/>
      <c r="F126" s="21">
        <f>Source!AL88</f>
        <v>243.57</v>
      </c>
      <c r="G126" s="20" t="str">
        <f>Source!DD88</f>
        <v>)*4</v>
      </c>
      <c r="H126" s="9">
        <f>Source!AW88</f>
        <v>1</v>
      </c>
      <c r="I126" s="9">
        <f>IF(Source!BC88&lt;&gt; 0, Source!BC88, 1)</f>
        <v>1</v>
      </c>
      <c r="J126" s="21">
        <f>Source!P88</f>
        <v>272.8</v>
      </c>
      <c r="K126" s="21"/>
    </row>
    <row r="127" spans="1:22" ht="14.25" x14ac:dyDescent="0.2">
      <c r="A127" s="18"/>
      <c r="B127" s="18"/>
      <c r="C127" s="18" t="s">
        <v>739</v>
      </c>
      <c r="D127" s="19" t="s">
        <v>740</v>
      </c>
      <c r="E127" s="9">
        <f>Source!AT88</f>
        <v>70</v>
      </c>
      <c r="F127" s="21"/>
      <c r="G127" s="20"/>
      <c r="H127" s="9"/>
      <c r="I127" s="9"/>
      <c r="J127" s="21">
        <f>SUM(R123:R126)</f>
        <v>11134.32</v>
      </c>
      <c r="K127" s="21"/>
    </row>
    <row r="128" spans="1:22" ht="14.25" x14ac:dyDescent="0.2">
      <c r="A128" s="18"/>
      <c r="B128" s="18"/>
      <c r="C128" s="18" t="s">
        <v>741</v>
      </c>
      <c r="D128" s="19" t="s">
        <v>740</v>
      </c>
      <c r="E128" s="9">
        <f>Source!AU88</f>
        <v>10</v>
      </c>
      <c r="F128" s="21"/>
      <c r="G128" s="20"/>
      <c r="H128" s="9"/>
      <c r="I128" s="9"/>
      <c r="J128" s="21">
        <f>SUM(T123:T127)</f>
        <v>1590.62</v>
      </c>
      <c r="K128" s="21"/>
    </row>
    <row r="129" spans="1:22" ht="14.25" x14ac:dyDescent="0.2">
      <c r="A129" s="18"/>
      <c r="B129" s="18"/>
      <c r="C129" s="18" t="s">
        <v>742</v>
      </c>
      <c r="D129" s="19" t="s">
        <v>743</v>
      </c>
      <c r="E129" s="9">
        <f>Source!AQ88</f>
        <v>28.02</v>
      </c>
      <c r="F129" s="21"/>
      <c r="G129" s="20" t="str">
        <f>Source!DI88</f>
        <v>)*4</v>
      </c>
      <c r="H129" s="9">
        <f>Source!AV88</f>
        <v>1</v>
      </c>
      <c r="I129" s="9"/>
      <c r="J129" s="21"/>
      <c r="K129" s="21">
        <f>Source!U88</f>
        <v>31.382400000000004</v>
      </c>
    </row>
    <row r="130" spans="1:22" ht="15" x14ac:dyDescent="0.25">
      <c r="A130" s="23"/>
      <c r="B130" s="23"/>
      <c r="C130" s="23"/>
      <c r="D130" s="23"/>
      <c r="E130" s="23"/>
      <c r="F130" s="23"/>
      <c r="G130" s="23"/>
      <c r="H130" s="23"/>
      <c r="I130" s="45">
        <f>J125+J126+J127+J128</f>
        <v>28903.91</v>
      </c>
      <c r="J130" s="45"/>
      <c r="K130" s="24">
        <f>IF(Source!I88&lt;&gt;0, ROUND(I130/Source!I88, 2), 0)</f>
        <v>103228.25</v>
      </c>
      <c r="P130" s="22">
        <f>I130</f>
        <v>28903.91</v>
      </c>
    </row>
    <row r="132" spans="1:22" ht="15" x14ac:dyDescent="0.25">
      <c r="A132" s="44" t="str">
        <f>CONCATENATE("Итого по подразделу: ",IF(Source!G93&lt;&gt;"Новый подраздел", Source!G93, ""))</f>
        <v>Итого по подразделу: Система водоотведения</v>
      </c>
      <c r="B132" s="44"/>
      <c r="C132" s="44"/>
      <c r="D132" s="44"/>
      <c r="E132" s="44"/>
      <c r="F132" s="44"/>
      <c r="G132" s="44"/>
      <c r="H132" s="44"/>
      <c r="I132" s="42">
        <f>SUM(P81:P131)</f>
        <v>103415.8</v>
      </c>
      <c r="J132" s="43"/>
      <c r="K132" s="27"/>
    </row>
    <row r="135" spans="1:22" ht="15" x14ac:dyDescent="0.25">
      <c r="A135" s="44" t="str">
        <f>CONCATENATE("Итого по разделу: ",IF(Source!G123&lt;&gt;"Новый раздел", Source!G123, ""))</f>
        <v>Итого по разделу: Водоснабжение и водоотведение</v>
      </c>
      <c r="B135" s="44"/>
      <c r="C135" s="44"/>
      <c r="D135" s="44"/>
      <c r="E135" s="44"/>
      <c r="F135" s="44"/>
      <c r="G135" s="44"/>
      <c r="H135" s="44"/>
      <c r="I135" s="42">
        <f>SUM(P34:P134)</f>
        <v>148769.71</v>
      </c>
      <c r="J135" s="43"/>
      <c r="K135" s="27"/>
    </row>
    <row r="138" spans="1:22" ht="16.5" x14ac:dyDescent="0.25">
      <c r="A138" s="46" t="str">
        <f>CONCATENATE("Раздел: ",IF(Source!G153&lt;&gt;"Новый раздел", Source!G153, ""))</f>
        <v>Раздел: Внутренние сети отопления и ИТП</v>
      </c>
      <c r="B138" s="46"/>
      <c r="C138" s="46"/>
      <c r="D138" s="46"/>
      <c r="E138" s="46"/>
      <c r="F138" s="46"/>
      <c r="G138" s="46"/>
      <c r="H138" s="46"/>
      <c r="I138" s="46"/>
      <c r="J138" s="46"/>
      <c r="K138" s="46"/>
    </row>
    <row r="140" spans="1:22" ht="16.5" x14ac:dyDescent="0.25">
      <c r="A140" s="46" t="str">
        <f>CONCATENATE("Подраздел: ",IF(Source!G157&lt;&gt;"Новый подраздел", Source!G157, ""))</f>
        <v>Подраздел: Система отопления</v>
      </c>
      <c r="B140" s="46"/>
      <c r="C140" s="46"/>
      <c r="D140" s="46"/>
      <c r="E140" s="46"/>
      <c r="F140" s="46"/>
      <c r="G140" s="46"/>
      <c r="H140" s="46"/>
      <c r="I140" s="46"/>
      <c r="J140" s="46"/>
      <c r="K140" s="46"/>
    </row>
    <row r="141" spans="1:22" ht="57" x14ac:dyDescent="0.2">
      <c r="A141" s="18">
        <v>11</v>
      </c>
      <c r="B141" s="18" t="str">
        <f>Source!F165</f>
        <v>1.17-2103-15-1/1</v>
      </c>
      <c r="C141" s="18" t="str">
        <f>Source!G165</f>
        <v>Техническое обслуживание конвекторов, встраиваемых в пол, длиной короба 1100 мм, шириной короба до 140 мм</v>
      </c>
      <c r="D141" s="19" t="str">
        <f>Source!H165</f>
        <v>10 шт.</v>
      </c>
      <c r="E141" s="9">
        <f>Source!I165</f>
        <v>6.1</v>
      </c>
      <c r="F141" s="21"/>
      <c r="G141" s="20"/>
      <c r="H141" s="9"/>
      <c r="I141" s="9"/>
      <c r="J141" s="21"/>
      <c r="K141" s="21"/>
      <c r="Q141">
        <f>ROUND((Source!BZ165/100)*ROUND((Source!AF165*Source!AV165)*Source!I165, 2), 2)</f>
        <v>3144.22</v>
      </c>
      <c r="R141">
        <f>Source!X165</f>
        <v>3144.22</v>
      </c>
      <c r="S141">
        <f>ROUND((Source!CA165/100)*ROUND((Source!AF165*Source!AV165)*Source!I165, 2), 2)</f>
        <v>449.17</v>
      </c>
      <c r="T141">
        <f>Source!Y165</f>
        <v>449.17</v>
      </c>
      <c r="U141">
        <f>ROUND((175/100)*ROUND((Source!AE165*Source!AV165)*Source!I165, 2), 2)</f>
        <v>0.32</v>
      </c>
      <c r="V141">
        <f>ROUND((108/100)*ROUND(Source!CS165*Source!I165, 2), 2)</f>
        <v>0.19</v>
      </c>
    </row>
    <row r="142" spans="1:22" x14ac:dyDescent="0.2">
      <c r="C142" s="25" t="str">
        <f>"Объем: "&amp;Source!I165&amp;"=61/"&amp;"10"</f>
        <v>Объем: 6,1=61/10</v>
      </c>
    </row>
    <row r="143" spans="1:22" ht="14.25" x14ac:dyDescent="0.2">
      <c r="A143" s="18"/>
      <c r="B143" s="18"/>
      <c r="C143" s="18" t="s">
        <v>737</v>
      </c>
      <c r="D143" s="19"/>
      <c r="E143" s="9"/>
      <c r="F143" s="21">
        <f>Source!AO165</f>
        <v>736.35</v>
      </c>
      <c r="G143" s="20" t="str">
        <f>Source!DG165</f>
        <v/>
      </c>
      <c r="H143" s="9">
        <f>Source!AV165</f>
        <v>1</v>
      </c>
      <c r="I143" s="9">
        <f>IF(Source!BA165&lt;&gt; 0, Source!BA165, 1)</f>
        <v>1</v>
      </c>
      <c r="J143" s="21">
        <f>Source!S165</f>
        <v>4491.74</v>
      </c>
      <c r="K143" s="21"/>
    </row>
    <row r="144" spans="1:22" ht="14.25" x14ac:dyDescent="0.2">
      <c r="A144" s="18"/>
      <c r="B144" s="18"/>
      <c r="C144" s="18" t="s">
        <v>744</v>
      </c>
      <c r="D144" s="19"/>
      <c r="E144" s="9"/>
      <c r="F144" s="21">
        <f>Source!AM165</f>
        <v>2.0499999999999998</v>
      </c>
      <c r="G144" s="20" t="str">
        <f>Source!DE165</f>
        <v/>
      </c>
      <c r="H144" s="9">
        <f>Source!AV165</f>
        <v>1</v>
      </c>
      <c r="I144" s="9">
        <f>IF(Source!BB165&lt;&gt; 0, Source!BB165, 1)</f>
        <v>1</v>
      </c>
      <c r="J144" s="21">
        <f>Source!Q165</f>
        <v>12.51</v>
      </c>
      <c r="K144" s="21"/>
    </row>
    <row r="145" spans="1:22" ht="14.25" x14ac:dyDescent="0.2">
      <c r="A145" s="18"/>
      <c r="B145" s="18"/>
      <c r="C145" s="18" t="s">
        <v>745</v>
      </c>
      <c r="D145" s="19"/>
      <c r="E145" s="9"/>
      <c r="F145" s="21">
        <f>Source!AN165</f>
        <v>0.03</v>
      </c>
      <c r="G145" s="20" t="str">
        <f>Source!DF165</f>
        <v/>
      </c>
      <c r="H145" s="9">
        <f>Source!AV165</f>
        <v>1</v>
      </c>
      <c r="I145" s="9">
        <f>IF(Source!BS165&lt;&gt; 0, Source!BS165, 1)</f>
        <v>1</v>
      </c>
      <c r="J145" s="26">
        <f>Source!R165</f>
        <v>0.18</v>
      </c>
      <c r="K145" s="21"/>
    </row>
    <row r="146" spans="1:22" ht="14.25" x14ac:dyDescent="0.2">
      <c r="A146" s="18"/>
      <c r="B146" s="18"/>
      <c r="C146" s="18" t="s">
        <v>738</v>
      </c>
      <c r="D146" s="19"/>
      <c r="E146" s="9"/>
      <c r="F146" s="21">
        <f>Source!AL165</f>
        <v>0.82</v>
      </c>
      <c r="G146" s="20" t="str">
        <f>Source!DD165</f>
        <v/>
      </c>
      <c r="H146" s="9">
        <f>Source!AW165</f>
        <v>1</v>
      </c>
      <c r="I146" s="9">
        <f>IF(Source!BC165&lt;&gt; 0, Source!BC165, 1)</f>
        <v>1</v>
      </c>
      <c r="J146" s="21">
        <f>Source!P165</f>
        <v>5</v>
      </c>
      <c r="K146" s="21"/>
    </row>
    <row r="147" spans="1:22" ht="14.25" x14ac:dyDescent="0.2">
      <c r="A147" s="18"/>
      <c r="B147" s="18"/>
      <c r="C147" s="18" t="s">
        <v>739</v>
      </c>
      <c r="D147" s="19" t="s">
        <v>740</v>
      </c>
      <c r="E147" s="9">
        <f>Source!AT165</f>
        <v>70</v>
      </c>
      <c r="F147" s="21"/>
      <c r="G147" s="20"/>
      <c r="H147" s="9"/>
      <c r="I147" s="9"/>
      <c r="J147" s="21">
        <f>SUM(R141:R146)</f>
        <v>3144.22</v>
      </c>
      <c r="K147" s="21"/>
    </row>
    <row r="148" spans="1:22" ht="14.25" x14ac:dyDescent="0.2">
      <c r="A148" s="18"/>
      <c r="B148" s="18"/>
      <c r="C148" s="18" t="s">
        <v>741</v>
      </c>
      <c r="D148" s="19" t="s">
        <v>740</v>
      </c>
      <c r="E148" s="9">
        <f>Source!AU165</f>
        <v>10</v>
      </c>
      <c r="F148" s="21"/>
      <c r="G148" s="20"/>
      <c r="H148" s="9"/>
      <c r="I148" s="9"/>
      <c r="J148" s="21">
        <f>SUM(T141:T147)</f>
        <v>449.17</v>
      </c>
      <c r="K148" s="21"/>
    </row>
    <row r="149" spans="1:22" ht="14.25" x14ac:dyDescent="0.2">
      <c r="A149" s="18"/>
      <c r="B149" s="18"/>
      <c r="C149" s="18" t="s">
        <v>746</v>
      </c>
      <c r="D149" s="19" t="s">
        <v>740</v>
      </c>
      <c r="E149" s="9">
        <f>108</f>
        <v>108</v>
      </c>
      <c r="F149" s="21"/>
      <c r="G149" s="20"/>
      <c r="H149" s="9"/>
      <c r="I149" s="9"/>
      <c r="J149" s="21">
        <f>SUM(V141:V148)</f>
        <v>0.19</v>
      </c>
      <c r="K149" s="21"/>
    </row>
    <row r="150" spans="1:22" ht="14.25" x14ac:dyDescent="0.2">
      <c r="A150" s="18"/>
      <c r="B150" s="18"/>
      <c r="C150" s="18" t="s">
        <v>742</v>
      </c>
      <c r="D150" s="19" t="s">
        <v>743</v>
      </c>
      <c r="E150" s="9">
        <f>Source!AQ165</f>
        <v>1.3</v>
      </c>
      <c r="F150" s="21"/>
      <c r="G150" s="20" t="str">
        <f>Source!DI165</f>
        <v/>
      </c>
      <c r="H150" s="9">
        <f>Source!AV165</f>
        <v>1</v>
      </c>
      <c r="I150" s="9"/>
      <c r="J150" s="21"/>
      <c r="K150" s="21">
        <f>Source!U165</f>
        <v>7.93</v>
      </c>
    </row>
    <row r="151" spans="1:22" ht="15" x14ac:dyDescent="0.25">
      <c r="A151" s="23"/>
      <c r="B151" s="23"/>
      <c r="C151" s="23"/>
      <c r="D151" s="23"/>
      <c r="E151" s="23"/>
      <c r="F151" s="23"/>
      <c r="G151" s="23"/>
      <c r="H151" s="23"/>
      <c r="I151" s="45">
        <f>J143+J144+J146+J147+J148+J149</f>
        <v>8102.829999999999</v>
      </c>
      <c r="J151" s="45"/>
      <c r="K151" s="24">
        <f>IF(Source!I165&lt;&gt;0, ROUND(I151/Source!I165, 2), 0)</f>
        <v>1328.33</v>
      </c>
      <c r="P151" s="22">
        <f>I151</f>
        <v>8102.829999999999</v>
      </c>
    </row>
    <row r="152" spans="1:22" ht="57" x14ac:dyDescent="0.2">
      <c r="A152" s="18">
        <v>12</v>
      </c>
      <c r="B152" s="18" t="str">
        <f>Source!F166</f>
        <v>1.17-2103-15-3/1</v>
      </c>
      <c r="C152" s="18" t="str">
        <f>Source!G166</f>
        <v>Техническое обслуживание конвекторов, встраиваемых в пол, длиной короба 1100 мм, шириной короба до 260 мм</v>
      </c>
      <c r="D152" s="19" t="str">
        <f>Source!H166</f>
        <v>10 шт.</v>
      </c>
      <c r="E152" s="9">
        <f>Source!I166</f>
        <v>0.3</v>
      </c>
      <c r="F152" s="21"/>
      <c r="G152" s="20"/>
      <c r="H152" s="9"/>
      <c r="I152" s="9"/>
      <c r="J152" s="21"/>
      <c r="K152" s="21"/>
      <c r="Q152">
        <f>ROUND((Source!BZ166/100)*ROUND((Source!AF166*Source!AV166)*Source!I166, 2), 2)</f>
        <v>219.55</v>
      </c>
      <c r="R152">
        <f>Source!X166</f>
        <v>219.55</v>
      </c>
      <c r="S152">
        <f>ROUND((Source!CA166/100)*ROUND((Source!AF166*Source!AV166)*Source!I166, 2), 2)</f>
        <v>31.36</v>
      </c>
      <c r="T152">
        <f>Source!Y166</f>
        <v>31.36</v>
      </c>
      <c r="U152">
        <f>ROUND((175/100)*ROUND((Source!AE166*Source!AV166)*Source!I166, 2), 2)</f>
        <v>0.04</v>
      </c>
      <c r="V152">
        <f>ROUND((108/100)*ROUND(Source!CS166*Source!I166, 2), 2)</f>
        <v>0.02</v>
      </c>
    </row>
    <row r="153" spans="1:22" x14ac:dyDescent="0.2">
      <c r="C153" s="25" t="str">
        <f>"Объем: "&amp;Source!I166&amp;"=(3)/"&amp;"10"</f>
        <v>Объем: 0,3=(3)/10</v>
      </c>
    </row>
    <row r="154" spans="1:22" ht="14.25" x14ac:dyDescent="0.2">
      <c r="A154" s="18"/>
      <c r="B154" s="18"/>
      <c r="C154" s="18" t="s">
        <v>737</v>
      </c>
      <c r="D154" s="19"/>
      <c r="E154" s="9"/>
      <c r="F154" s="21">
        <f>Source!AO166</f>
        <v>1045.46</v>
      </c>
      <c r="G154" s="20" t="str">
        <f>Source!DG166</f>
        <v/>
      </c>
      <c r="H154" s="9">
        <f>Source!AV166</f>
        <v>1</v>
      </c>
      <c r="I154" s="9">
        <f>IF(Source!BA166&lt;&gt; 0, Source!BA166, 1)</f>
        <v>1</v>
      </c>
      <c r="J154" s="21">
        <f>Source!S166</f>
        <v>313.64</v>
      </c>
      <c r="K154" s="21"/>
    </row>
    <row r="155" spans="1:22" ht="14.25" x14ac:dyDescent="0.2">
      <c r="A155" s="18"/>
      <c r="B155" s="18"/>
      <c r="C155" s="18" t="s">
        <v>744</v>
      </c>
      <c r="D155" s="19"/>
      <c r="E155" s="9"/>
      <c r="F155" s="21">
        <f>Source!AM166</f>
        <v>4.09</v>
      </c>
      <c r="G155" s="20" t="str">
        <f>Source!DE166</f>
        <v/>
      </c>
      <c r="H155" s="9">
        <f>Source!AV166</f>
        <v>1</v>
      </c>
      <c r="I155" s="9">
        <f>IF(Source!BB166&lt;&gt; 0, Source!BB166, 1)</f>
        <v>1</v>
      </c>
      <c r="J155" s="21">
        <f>Source!Q166</f>
        <v>1.23</v>
      </c>
      <c r="K155" s="21"/>
    </row>
    <row r="156" spans="1:22" ht="14.25" x14ac:dyDescent="0.2">
      <c r="A156" s="18"/>
      <c r="B156" s="18"/>
      <c r="C156" s="18" t="s">
        <v>745</v>
      </c>
      <c r="D156" s="19"/>
      <c r="E156" s="9"/>
      <c r="F156" s="21">
        <f>Source!AN166</f>
        <v>0.06</v>
      </c>
      <c r="G156" s="20" t="str">
        <f>Source!DF166</f>
        <v/>
      </c>
      <c r="H156" s="9">
        <f>Source!AV166</f>
        <v>1</v>
      </c>
      <c r="I156" s="9">
        <f>IF(Source!BS166&lt;&gt; 0, Source!BS166, 1)</f>
        <v>1</v>
      </c>
      <c r="J156" s="26">
        <f>Source!R166</f>
        <v>0.02</v>
      </c>
      <c r="K156" s="21"/>
    </row>
    <row r="157" spans="1:22" ht="14.25" x14ac:dyDescent="0.2">
      <c r="A157" s="18"/>
      <c r="B157" s="18"/>
      <c r="C157" s="18" t="s">
        <v>738</v>
      </c>
      <c r="D157" s="19"/>
      <c r="E157" s="9"/>
      <c r="F157" s="21">
        <f>Source!AL166</f>
        <v>1.67</v>
      </c>
      <c r="G157" s="20" t="str">
        <f>Source!DD166</f>
        <v/>
      </c>
      <c r="H157" s="9">
        <f>Source!AW166</f>
        <v>1</v>
      </c>
      <c r="I157" s="9">
        <f>IF(Source!BC166&lt;&gt; 0, Source!BC166, 1)</f>
        <v>1</v>
      </c>
      <c r="J157" s="21">
        <f>Source!P166</f>
        <v>0.5</v>
      </c>
      <c r="K157" s="21"/>
    </row>
    <row r="158" spans="1:22" ht="14.25" x14ac:dyDescent="0.2">
      <c r="A158" s="18"/>
      <c r="B158" s="18"/>
      <c r="C158" s="18" t="s">
        <v>739</v>
      </c>
      <c r="D158" s="19" t="s">
        <v>740</v>
      </c>
      <c r="E158" s="9">
        <f>Source!AT166</f>
        <v>70</v>
      </c>
      <c r="F158" s="21"/>
      <c r="G158" s="20"/>
      <c r="H158" s="9"/>
      <c r="I158" s="9"/>
      <c r="J158" s="21">
        <f>SUM(R152:R157)</f>
        <v>219.55</v>
      </c>
      <c r="K158" s="21"/>
    </row>
    <row r="159" spans="1:22" ht="14.25" x14ac:dyDescent="0.2">
      <c r="A159" s="18"/>
      <c r="B159" s="18"/>
      <c r="C159" s="18" t="s">
        <v>741</v>
      </c>
      <c r="D159" s="19" t="s">
        <v>740</v>
      </c>
      <c r="E159" s="9">
        <f>Source!AU166</f>
        <v>10</v>
      </c>
      <c r="F159" s="21"/>
      <c r="G159" s="20"/>
      <c r="H159" s="9"/>
      <c r="I159" s="9"/>
      <c r="J159" s="21">
        <f>SUM(T152:T158)</f>
        <v>31.36</v>
      </c>
      <c r="K159" s="21"/>
    </row>
    <row r="160" spans="1:22" ht="14.25" x14ac:dyDescent="0.2">
      <c r="A160" s="18"/>
      <c r="B160" s="18"/>
      <c r="C160" s="18" t="s">
        <v>746</v>
      </c>
      <c r="D160" s="19" t="s">
        <v>740</v>
      </c>
      <c r="E160" s="9">
        <f>108</f>
        <v>108</v>
      </c>
      <c r="F160" s="21"/>
      <c r="G160" s="20"/>
      <c r="H160" s="9"/>
      <c r="I160" s="9"/>
      <c r="J160" s="21">
        <f>SUM(V152:V159)</f>
        <v>0.02</v>
      </c>
      <c r="K160" s="21"/>
    </row>
    <row r="161" spans="1:22" ht="14.25" x14ac:dyDescent="0.2">
      <c r="A161" s="18"/>
      <c r="B161" s="18"/>
      <c r="C161" s="18" t="s">
        <v>742</v>
      </c>
      <c r="D161" s="19" t="s">
        <v>743</v>
      </c>
      <c r="E161" s="9">
        <f>Source!AQ166</f>
        <v>1.84</v>
      </c>
      <c r="F161" s="21"/>
      <c r="G161" s="20" t="str">
        <f>Source!DI166</f>
        <v/>
      </c>
      <c r="H161" s="9">
        <f>Source!AV166</f>
        <v>1</v>
      </c>
      <c r="I161" s="9"/>
      <c r="J161" s="21"/>
      <c r="K161" s="21">
        <f>Source!U166</f>
        <v>0.55200000000000005</v>
      </c>
    </row>
    <row r="162" spans="1:22" ht="15" x14ac:dyDescent="0.25">
      <c r="A162" s="23"/>
      <c r="B162" s="23"/>
      <c r="C162" s="23"/>
      <c r="D162" s="23"/>
      <c r="E162" s="23"/>
      <c r="F162" s="23"/>
      <c r="G162" s="23"/>
      <c r="H162" s="23"/>
      <c r="I162" s="45">
        <f>J154+J155+J157+J158+J159+J160</f>
        <v>566.30000000000007</v>
      </c>
      <c r="J162" s="45"/>
      <c r="K162" s="24">
        <f>IF(Source!I166&lt;&gt;0, ROUND(I162/Source!I166, 2), 0)</f>
        <v>1887.67</v>
      </c>
      <c r="P162" s="22">
        <f>I162</f>
        <v>566.30000000000007</v>
      </c>
    </row>
    <row r="163" spans="1:22" ht="42.75" x14ac:dyDescent="0.2">
      <c r="A163" s="18">
        <v>13</v>
      </c>
      <c r="B163" s="18" t="str">
        <f>Source!F169</f>
        <v>1.17-2103-13-20/1</v>
      </c>
      <c r="C163" s="18" t="str">
        <f>Source!G169</f>
        <v>Техническое обслуживание стальных панельных радиаторов типа 20 высотой 500 мм длиной до 3000 мм</v>
      </c>
      <c r="D163" s="19" t="str">
        <f>Source!H169</f>
        <v>шт.</v>
      </c>
      <c r="E163" s="9">
        <f>Source!I169</f>
        <v>24</v>
      </c>
      <c r="F163" s="21"/>
      <c r="G163" s="20"/>
      <c r="H163" s="9"/>
      <c r="I163" s="9"/>
      <c r="J163" s="21"/>
      <c r="K163" s="21"/>
      <c r="Q163">
        <f>ROUND((Source!BZ169/100)*ROUND((Source!AF169*Source!AV169)*Source!I169, 2), 2)</f>
        <v>6233.3</v>
      </c>
      <c r="R163">
        <f>Source!X169</f>
        <v>6233.3</v>
      </c>
      <c r="S163">
        <f>ROUND((Source!CA169/100)*ROUND((Source!AF169*Source!AV169)*Source!I169, 2), 2)</f>
        <v>890.47</v>
      </c>
      <c r="T163">
        <f>Source!Y169</f>
        <v>890.47</v>
      </c>
      <c r="U163">
        <f>ROUND((175/100)*ROUND((Source!AE169*Source!AV169)*Source!I169, 2), 2)</f>
        <v>0</v>
      </c>
      <c r="V163">
        <f>ROUND((108/100)*ROUND(Source!CS169*Source!I169, 2), 2)</f>
        <v>0</v>
      </c>
    </row>
    <row r="164" spans="1:22" ht="14.25" x14ac:dyDescent="0.2">
      <c r="A164" s="18"/>
      <c r="B164" s="18"/>
      <c r="C164" s="18" t="s">
        <v>737</v>
      </c>
      <c r="D164" s="19"/>
      <c r="E164" s="9"/>
      <c r="F164" s="21">
        <f>Source!AO169</f>
        <v>371.03</v>
      </c>
      <c r="G164" s="20" t="str">
        <f>Source!DG169</f>
        <v/>
      </c>
      <c r="H164" s="9">
        <f>Source!AV169</f>
        <v>1</v>
      </c>
      <c r="I164" s="9">
        <f>IF(Source!BA169&lt;&gt; 0, Source!BA169, 1)</f>
        <v>1</v>
      </c>
      <c r="J164" s="21">
        <f>Source!S169</f>
        <v>8904.7199999999993</v>
      </c>
      <c r="K164" s="21"/>
    </row>
    <row r="165" spans="1:22" ht="14.25" x14ac:dyDescent="0.2">
      <c r="A165" s="18"/>
      <c r="B165" s="18"/>
      <c r="C165" s="18" t="s">
        <v>738</v>
      </c>
      <c r="D165" s="19"/>
      <c r="E165" s="9"/>
      <c r="F165" s="21">
        <f>Source!AL169</f>
        <v>0.94</v>
      </c>
      <c r="G165" s="20" t="str">
        <f>Source!DD169</f>
        <v/>
      </c>
      <c r="H165" s="9">
        <f>Source!AW169</f>
        <v>1</v>
      </c>
      <c r="I165" s="9">
        <f>IF(Source!BC169&lt;&gt; 0, Source!BC169, 1)</f>
        <v>1</v>
      </c>
      <c r="J165" s="21">
        <f>Source!P169</f>
        <v>22.56</v>
      </c>
      <c r="K165" s="21"/>
    </row>
    <row r="166" spans="1:22" ht="14.25" x14ac:dyDescent="0.2">
      <c r="A166" s="18"/>
      <c r="B166" s="18"/>
      <c r="C166" s="18" t="s">
        <v>739</v>
      </c>
      <c r="D166" s="19" t="s">
        <v>740</v>
      </c>
      <c r="E166" s="9">
        <f>Source!AT169</f>
        <v>70</v>
      </c>
      <c r="F166" s="21"/>
      <c r="G166" s="20"/>
      <c r="H166" s="9"/>
      <c r="I166" s="9"/>
      <c r="J166" s="21">
        <f>SUM(R163:R165)</f>
        <v>6233.3</v>
      </c>
      <c r="K166" s="21"/>
    </row>
    <row r="167" spans="1:22" ht="14.25" x14ac:dyDescent="0.2">
      <c r="A167" s="18"/>
      <c r="B167" s="18"/>
      <c r="C167" s="18" t="s">
        <v>741</v>
      </c>
      <c r="D167" s="19" t="s">
        <v>740</v>
      </c>
      <c r="E167" s="9">
        <f>Source!AU169</f>
        <v>10</v>
      </c>
      <c r="F167" s="21"/>
      <c r="G167" s="20"/>
      <c r="H167" s="9"/>
      <c r="I167" s="9"/>
      <c r="J167" s="21">
        <f>SUM(T163:T166)</f>
        <v>890.47</v>
      </c>
      <c r="K167" s="21"/>
    </row>
    <row r="168" spans="1:22" ht="14.25" x14ac:dyDescent="0.2">
      <c r="A168" s="18"/>
      <c r="B168" s="18"/>
      <c r="C168" s="18" t="s">
        <v>742</v>
      </c>
      <c r="D168" s="19" t="s">
        <v>743</v>
      </c>
      <c r="E168" s="9">
        <f>Source!AQ169</f>
        <v>0.66</v>
      </c>
      <c r="F168" s="21"/>
      <c r="G168" s="20" t="str">
        <f>Source!DI169</f>
        <v/>
      </c>
      <c r="H168" s="9">
        <f>Source!AV169</f>
        <v>1</v>
      </c>
      <c r="I168" s="9"/>
      <c r="J168" s="21"/>
      <c r="K168" s="21">
        <f>Source!U169</f>
        <v>15.84</v>
      </c>
    </row>
    <row r="169" spans="1:22" ht="15" x14ac:dyDescent="0.25">
      <c r="A169" s="23"/>
      <c r="B169" s="23"/>
      <c r="C169" s="23"/>
      <c r="D169" s="23"/>
      <c r="E169" s="23"/>
      <c r="F169" s="23"/>
      <c r="G169" s="23"/>
      <c r="H169" s="23"/>
      <c r="I169" s="45">
        <f>J164+J165+J166+J167</f>
        <v>16051.049999999997</v>
      </c>
      <c r="J169" s="45"/>
      <c r="K169" s="24">
        <f>IF(Source!I169&lt;&gt;0, ROUND(I169/Source!I169, 2), 0)</f>
        <v>668.79</v>
      </c>
      <c r="P169" s="22">
        <f>I169</f>
        <v>16051.049999999997</v>
      </c>
    </row>
    <row r="170" spans="1:22" ht="57" x14ac:dyDescent="0.2">
      <c r="A170" s="18">
        <v>14</v>
      </c>
      <c r="B170" s="18" t="str">
        <f>Source!F171</f>
        <v>1.21-2303-50-1/1</v>
      </c>
      <c r="C170" s="18" t="str">
        <f>Source!G171</f>
        <v>Техническое обслуживание  конвектора электрического настенного крепления, с механическим термостатом, мощность до 2,0 кВт</v>
      </c>
      <c r="D170" s="19" t="str">
        <f>Source!H171</f>
        <v>шт.</v>
      </c>
      <c r="E170" s="9">
        <f>Source!I171</f>
        <v>2</v>
      </c>
      <c r="F170" s="21"/>
      <c r="G170" s="20"/>
      <c r="H170" s="9"/>
      <c r="I170" s="9"/>
      <c r="J170" s="21"/>
      <c r="K170" s="21"/>
      <c r="Q170">
        <f>ROUND((Source!BZ171/100)*ROUND((Source!AF171*Source!AV171)*Source!I171, 2), 2)</f>
        <v>121.03</v>
      </c>
      <c r="R170">
        <f>Source!X171</f>
        <v>121.03</v>
      </c>
      <c r="S170">
        <f>ROUND((Source!CA171/100)*ROUND((Source!AF171*Source!AV171)*Source!I171, 2), 2)</f>
        <v>17.29</v>
      </c>
      <c r="T170">
        <f>Source!Y171</f>
        <v>17.29</v>
      </c>
      <c r="U170">
        <f>ROUND((175/100)*ROUND((Source!AE171*Source!AV171)*Source!I171, 2), 2)</f>
        <v>0</v>
      </c>
      <c r="V170">
        <f>ROUND((108/100)*ROUND(Source!CS171*Source!I171, 2), 2)</f>
        <v>0</v>
      </c>
    </row>
    <row r="171" spans="1:22" ht="14.25" x14ac:dyDescent="0.2">
      <c r="A171" s="18"/>
      <c r="B171" s="18"/>
      <c r="C171" s="18" t="s">
        <v>737</v>
      </c>
      <c r="D171" s="19"/>
      <c r="E171" s="9"/>
      <c r="F171" s="21">
        <f>Source!AO171</f>
        <v>86.45</v>
      </c>
      <c r="G171" s="20" t="str">
        <f>Source!DG171</f>
        <v/>
      </c>
      <c r="H171" s="9">
        <f>Source!AV171</f>
        <v>1</v>
      </c>
      <c r="I171" s="9">
        <f>IF(Source!BA171&lt;&gt; 0, Source!BA171, 1)</f>
        <v>1</v>
      </c>
      <c r="J171" s="21">
        <f>Source!S171</f>
        <v>172.9</v>
      </c>
      <c r="K171" s="21"/>
    </row>
    <row r="172" spans="1:22" ht="14.25" x14ac:dyDescent="0.2">
      <c r="A172" s="18"/>
      <c r="B172" s="18"/>
      <c r="C172" s="18" t="s">
        <v>744</v>
      </c>
      <c r="D172" s="19"/>
      <c r="E172" s="9"/>
      <c r="F172" s="21">
        <f>Source!AM171</f>
        <v>0.23</v>
      </c>
      <c r="G172" s="20" t="str">
        <f>Source!DE171</f>
        <v/>
      </c>
      <c r="H172" s="9">
        <f>Source!AV171</f>
        <v>1</v>
      </c>
      <c r="I172" s="9">
        <f>IF(Source!BB171&lt;&gt; 0, Source!BB171, 1)</f>
        <v>1</v>
      </c>
      <c r="J172" s="21">
        <f>Source!Q171</f>
        <v>0.46</v>
      </c>
      <c r="K172" s="21"/>
    </row>
    <row r="173" spans="1:22" ht="14.25" x14ac:dyDescent="0.2">
      <c r="A173" s="18"/>
      <c r="B173" s="18"/>
      <c r="C173" s="18" t="s">
        <v>738</v>
      </c>
      <c r="D173" s="19"/>
      <c r="E173" s="9"/>
      <c r="F173" s="21">
        <f>Source!AL171</f>
        <v>2.2000000000000002</v>
      </c>
      <c r="G173" s="20" t="str">
        <f>Source!DD171</f>
        <v/>
      </c>
      <c r="H173" s="9">
        <f>Source!AW171</f>
        <v>1</v>
      </c>
      <c r="I173" s="9">
        <f>IF(Source!BC171&lt;&gt; 0, Source!BC171, 1)</f>
        <v>1</v>
      </c>
      <c r="J173" s="21">
        <f>Source!P171</f>
        <v>4.4000000000000004</v>
      </c>
      <c r="K173" s="21"/>
    </row>
    <row r="174" spans="1:22" ht="14.25" x14ac:dyDescent="0.2">
      <c r="A174" s="18"/>
      <c r="B174" s="18"/>
      <c r="C174" s="18" t="s">
        <v>739</v>
      </c>
      <c r="D174" s="19" t="s">
        <v>740</v>
      </c>
      <c r="E174" s="9">
        <f>Source!AT171</f>
        <v>70</v>
      </c>
      <c r="F174" s="21"/>
      <c r="G174" s="20"/>
      <c r="H174" s="9"/>
      <c r="I174" s="9"/>
      <c r="J174" s="21">
        <f>SUM(R170:R173)</f>
        <v>121.03</v>
      </c>
      <c r="K174" s="21"/>
    </row>
    <row r="175" spans="1:22" ht="14.25" x14ac:dyDescent="0.2">
      <c r="A175" s="18"/>
      <c r="B175" s="18"/>
      <c r="C175" s="18" t="s">
        <v>741</v>
      </c>
      <c r="D175" s="19" t="s">
        <v>740</v>
      </c>
      <c r="E175" s="9">
        <f>Source!AU171</f>
        <v>10</v>
      </c>
      <c r="F175" s="21"/>
      <c r="G175" s="20"/>
      <c r="H175" s="9"/>
      <c r="I175" s="9"/>
      <c r="J175" s="21">
        <f>SUM(T170:T174)</f>
        <v>17.29</v>
      </c>
      <c r="K175" s="21"/>
    </row>
    <row r="176" spans="1:22" ht="14.25" x14ac:dyDescent="0.2">
      <c r="A176" s="18"/>
      <c r="B176" s="18"/>
      <c r="C176" s="18" t="s">
        <v>742</v>
      </c>
      <c r="D176" s="19" t="s">
        <v>743</v>
      </c>
      <c r="E176" s="9">
        <f>Source!AQ171</f>
        <v>0.14000000000000001</v>
      </c>
      <c r="F176" s="21"/>
      <c r="G176" s="20" t="str">
        <f>Source!DI171</f>
        <v/>
      </c>
      <c r="H176" s="9">
        <f>Source!AV171</f>
        <v>1</v>
      </c>
      <c r="I176" s="9"/>
      <c r="J176" s="21"/>
      <c r="K176" s="21">
        <f>Source!U171</f>
        <v>0.28000000000000003</v>
      </c>
    </row>
    <row r="177" spans="1:22" ht="15" x14ac:dyDescent="0.25">
      <c r="A177" s="23"/>
      <c r="B177" s="23"/>
      <c r="C177" s="23"/>
      <c r="D177" s="23"/>
      <c r="E177" s="23"/>
      <c r="F177" s="23"/>
      <c r="G177" s="23"/>
      <c r="H177" s="23"/>
      <c r="I177" s="45">
        <f>J171+J172+J173+J174+J175</f>
        <v>316.08000000000004</v>
      </c>
      <c r="J177" s="45"/>
      <c r="K177" s="24">
        <f>IF(Source!I171&lt;&gt;0, ROUND(I177/Source!I171, 2), 0)</f>
        <v>158.04</v>
      </c>
      <c r="P177" s="22">
        <f>I177</f>
        <v>316.08000000000004</v>
      </c>
    </row>
    <row r="178" spans="1:22" ht="71.25" x14ac:dyDescent="0.2">
      <c r="A178" s="18">
        <v>15</v>
      </c>
      <c r="B178" s="18" t="str">
        <f>Source!F172</f>
        <v>1.18-2303-4-2/1</v>
      </c>
      <c r="C178" s="18" t="str">
        <f>Source!G172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D178" s="19" t="str">
        <f>Source!H172</f>
        <v>шт.</v>
      </c>
      <c r="E178" s="9">
        <f>Source!I172</f>
        <v>1</v>
      </c>
      <c r="F178" s="21"/>
      <c r="G178" s="20"/>
      <c r="H178" s="9"/>
      <c r="I178" s="9"/>
      <c r="J178" s="21"/>
      <c r="K178" s="21"/>
      <c r="Q178">
        <f>ROUND((Source!BZ172/100)*ROUND((Source!AF172*Source!AV172)*Source!I172, 2), 2)</f>
        <v>473.8</v>
      </c>
      <c r="R178">
        <f>Source!X172</f>
        <v>473.8</v>
      </c>
      <c r="S178">
        <f>ROUND((Source!CA172/100)*ROUND((Source!AF172*Source!AV172)*Source!I172, 2), 2)</f>
        <v>67.69</v>
      </c>
      <c r="T178">
        <f>Source!Y172</f>
        <v>67.69</v>
      </c>
      <c r="U178">
        <f>ROUND((175/100)*ROUND((Source!AE172*Source!AV172)*Source!I172, 2), 2)</f>
        <v>0.09</v>
      </c>
      <c r="V178">
        <f>ROUND((108/100)*ROUND(Source!CS172*Source!I172, 2), 2)</f>
        <v>0.05</v>
      </c>
    </row>
    <row r="179" spans="1:22" ht="14.25" x14ac:dyDescent="0.2">
      <c r="A179" s="18"/>
      <c r="B179" s="18"/>
      <c r="C179" s="18" t="s">
        <v>737</v>
      </c>
      <c r="D179" s="19"/>
      <c r="E179" s="9"/>
      <c r="F179" s="21">
        <f>Source!AO172</f>
        <v>676.85</v>
      </c>
      <c r="G179" s="20" t="str">
        <f>Source!DG172</f>
        <v/>
      </c>
      <c r="H179" s="9">
        <f>Source!AV172</f>
        <v>1</v>
      </c>
      <c r="I179" s="9">
        <f>IF(Source!BA172&lt;&gt; 0, Source!BA172, 1)</f>
        <v>1</v>
      </c>
      <c r="J179" s="21">
        <f>Source!S172</f>
        <v>676.85</v>
      </c>
      <c r="K179" s="21"/>
    </row>
    <row r="180" spans="1:22" ht="14.25" x14ac:dyDescent="0.2">
      <c r="A180" s="18"/>
      <c r="B180" s="18"/>
      <c r="C180" s="18" t="s">
        <v>744</v>
      </c>
      <c r="D180" s="19"/>
      <c r="E180" s="9"/>
      <c r="F180" s="21">
        <f>Source!AM172</f>
        <v>3.57</v>
      </c>
      <c r="G180" s="20" t="str">
        <f>Source!DE172</f>
        <v/>
      </c>
      <c r="H180" s="9">
        <f>Source!AV172</f>
        <v>1</v>
      </c>
      <c r="I180" s="9">
        <f>IF(Source!BB172&lt;&gt; 0, Source!BB172, 1)</f>
        <v>1</v>
      </c>
      <c r="J180" s="21">
        <f>Source!Q172</f>
        <v>3.57</v>
      </c>
      <c r="K180" s="21"/>
    </row>
    <row r="181" spans="1:22" ht="14.25" x14ac:dyDescent="0.2">
      <c r="A181" s="18"/>
      <c r="B181" s="18"/>
      <c r="C181" s="18" t="s">
        <v>745</v>
      </c>
      <c r="D181" s="19"/>
      <c r="E181" s="9"/>
      <c r="F181" s="21">
        <f>Source!AN172</f>
        <v>0.05</v>
      </c>
      <c r="G181" s="20" t="str">
        <f>Source!DF172</f>
        <v/>
      </c>
      <c r="H181" s="9">
        <f>Source!AV172</f>
        <v>1</v>
      </c>
      <c r="I181" s="9">
        <f>IF(Source!BS172&lt;&gt; 0, Source!BS172, 1)</f>
        <v>1</v>
      </c>
      <c r="J181" s="26">
        <f>Source!R172</f>
        <v>0.05</v>
      </c>
      <c r="K181" s="21"/>
    </row>
    <row r="182" spans="1:22" ht="14.25" x14ac:dyDescent="0.2">
      <c r="A182" s="18"/>
      <c r="B182" s="18"/>
      <c r="C182" s="18" t="s">
        <v>738</v>
      </c>
      <c r="D182" s="19"/>
      <c r="E182" s="9"/>
      <c r="F182" s="21">
        <f>Source!AL172</f>
        <v>0.63</v>
      </c>
      <c r="G182" s="20" t="str">
        <f>Source!DD172</f>
        <v/>
      </c>
      <c r="H182" s="9">
        <f>Source!AW172</f>
        <v>1</v>
      </c>
      <c r="I182" s="9">
        <f>IF(Source!BC172&lt;&gt; 0, Source!BC172, 1)</f>
        <v>1</v>
      </c>
      <c r="J182" s="21">
        <f>Source!P172</f>
        <v>0.63</v>
      </c>
      <c r="K182" s="21"/>
    </row>
    <row r="183" spans="1:22" ht="14.25" x14ac:dyDescent="0.2">
      <c r="A183" s="18"/>
      <c r="B183" s="18"/>
      <c r="C183" s="18" t="s">
        <v>739</v>
      </c>
      <c r="D183" s="19" t="s">
        <v>740</v>
      </c>
      <c r="E183" s="9">
        <f>Source!AT172</f>
        <v>70</v>
      </c>
      <c r="F183" s="21"/>
      <c r="G183" s="20"/>
      <c r="H183" s="9"/>
      <c r="I183" s="9"/>
      <c r="J183" s="21">
        <f>SUM(R178:R182)</f>
        <v>473.8</v>
      </c>
      <c r="K183" s="21"/>
    </row>
    <row r="184" spans="1:22" ht="14.25" x14ac:dyDescent="0.2">
      <c r="A184" s="18"/>
      <c r="B184" s="18"/>
      <c r="C184" s="18" t="s">
        <v>741</v>
      </c>
      <c r="D184" s="19" t="s">
        <v>740</v>
      </c>
      <c r="E184" s="9">
        <f>Source!AU172</f>
        <v>10</v>
      </c>
      <c r="F184" s="21"/>
      <c r="G184" s="20"/>
      <c r="H184" s="9"/>
      <c r="I184" s="9"/>
      <c r="J184" s="21">
        <f>SUM(T178:T183)</f>
        <v>67.69</v>
      </c>
      <c r="K184" s="21"/>
    </row>
    <row r="185" spans="1:22" ht="14.25" x14ac:dyDescent="0.2">
      <c r="A185" s="18"/>
      <c r="B185" s="18"/>
      <c r="C185" s="18" t="s">
        <v>746</v>
      </c>
      <c r="D185" s="19" t="s">
        <v>740</v>
      </c>
      <c r="E185" s="9">
        <f>108</f>
        <v>108</v>
      </c>
      <c r="F185" s="21"/>
      <c r="G185" s="20"/>
      <c r="H185" s="9"/>
      <c r="I185" s="9"/>
      <c r="J185" s="21">
        <f>SUM(V178:V184)</f>
        <v>0.05</v>
      </c>
      <c r="K185" s="21"/>
    </row>
    <row r="186" spans="1:22" ht="14.25" x14ac:dyDescent="0.2">
      <c r="A186" s="18"/>
      <c r="B186" s="18"/>
      <c r="C186" s="18" t="s">
        <v>742</v>
      </c>
      <c r="D186" s="19" t="s">
        <v>743</v>
      </c>
      <c r="E186" s="9">
        <f>Source!AQ172</f>
        <v>1.02</v>
      </c>
      <c r="F186" s="21"/>
      <c r="G186" s="20" t="str">
        <f>Source!DI172</f>
        <v/>
      </c>
      <c r="H186" s="9">
        <f>Source!AV172</f>
        <v>1</v>
      </c>
      <c r="I186" s="9"/>
      <c r="J186" s="21"/>
      <c r="K186" s="21">
        <f>Source!U172</f>
        <v>1.02</v>
      </c>
    </row>
    <row r="187" spans="1:22" ht="15" x14ac:dyDescent="0.25">
      <c r="A187" s="23"/>
      <c r="B187" s="23"/>
      <c r="C187" s="23"/>
      <c r="D187" s="23"/>
      <c r="E187" s="23"/>
      <c r="F187" s="23"/>
      <c r="G187" s="23"/>
      <c r="H187" s="23"/>
      <c r="I187" s="45">
        <f>J179+J180+J182+J183+J184+J185</f>
        <v>1222.5900000000001</v>
      </c>
      <c r="J187" s="45"/>
      <c r="K187" s="24">
        <f>IF(Source!I172&lt;&gt;0, ROUND(I187/Source!I172, 2), 0)</f>
        <v>1222.5899999999999</v>
      </c>
      <c r="P187" s="22">
        <f>I187</f>
        <v>1222.5900000000001</v>
      </c>
    </row>
    <row r="188" spans="1:22" ht="28.5" x14ac:dyDescent="0.2">
      <c r="A188" s="18">
        <v>16</v>
      </c>
      <c r="B188" s="18" t="str">
        <f>Source!F173</f>
        <v>1.17-2103-8-1/1</v>
      </c>
      <c r="C188" s="18" t="str">
        <f>Source!G173</f>
        <v>Техническое обслуживание инфракрасных потолочных панелей</v>
      </c>
      <c r="D188" s="19" t="str">
        <f>Source!H173</f>
        <v>100 м</v>
      </c>
      <c r="E188" s="9">
        <f>Source!I173</f>
        <v>0.02</v>
      </c>
      <c r="F188" s="21"/>
      <c r="G188" s="20"/>
      <c r="H188" s="9"/>
      <c r="I188" s="9"/>
      <c r="J188" s="21"/>
      <c r="K188" s="21"/>
      <c r="Q188">
        <f>ROUND((Source!BZ173/100)*ROUND((Source!AF173*Source!AV173)*Source!I173, 2), 2)</f>
        <v>94.49</v>
      </c>
      <c r="R188">
        <f>Source!X173</f>
        <v>94.49</v>
      </c>
      <c r="S188">
        <f>ROUND((Source!CA173/100)*ROUND((Source!AF173*Source!AV173)*Source!I173, 2), 2)</f>
        <v>13.5</v>
      </c>
      <c r="T188">
        <f>Source!Y173</f>
        <v>13.5</v>
      </c>
      <c r="U188">
        <f>ROUND((175/100)*ROUND((Source!AE173*Source!AV173)*Source!I173, 2), 2)</f>
        <v>69.98</v>
      </c>
      <c r="V188">
        <f>ROUND((108/100)*ROUND(Source!CS173*Source!I173, 2), 2)</f>
        <v>43.19</v>
      </c>
    </row>
    <row r="189" spans="1:22" x14ac:dyDescent="0.2">
      <c r="C189" s="25" t="str">
        <f>"Объем: "&amp;Source!I173&amp;"=(2)/"&amp;"100"</f>
        <v>Объем: 0,02=(2)/100</v>
      </c>
    </row>
    <row r="190" spans="1:22" ht="14.25" x14ac:dyDescent="0.2">
      <c r="A190" s="18"/>
      <c r="B190" s="18"/>
      <c r="C190" s="18" t="s">
        <v>737</v>
      </c>
      <c r="D190" s="19"/>
      <c r="E190" s="9"/>
      <c r="F190" s="21">
        <f>Source!AO173</f>
        <v>6749.12</v>
      </c>
      <c r="G190" s="20" t="str">
        <f>Source!DG173</f>
        <v/>
      </c>
      <c r="H190" s="9">
        <f>Source!AV173</f>
        <v>1</v>
      </c>
      <c r="I190" s="9">
        <f>IF(Source!BA173&lt;&gt; 0, Source!BA173, 1)</f>
        <v>1</v>
      </c>
      <c r="J190" s="21">
        <f>Source!S173</f>
        <v>134.97999999999999</v>
      </c>
      <c r="K190" s="21"/>
    </row>
    <row r="191" spans="1:22" ht="14.25" x14ac:dyDescent="0.2">
      <c r="A191" s="18"/>
      <c r="B191" s="18"/>
      <c r="C191" s="18" t="s">
        <v>744</v>
      </c>
      <c r="D191" s="19"/>
      <c r="E191" s="9"/>
      <c r="F191" s="21">
        <f>Source!AM173</f>
        <v>3153.28</v>
      </c>
      <c r="G191" s="20" t="str">
        <f>Source!DE173</f>
        <v/>
      </c>
      <c r="H191" s="9">
        <f>Source!AV173</f>
        <v>1</v>
      </c>
      <c r="I191" s="9">
        <f>IF(Source!BB173&lt;&gt; 0, Source!BB173, 1)</f>
        <v>1</v>
      </c>
      <c r="J191" s="21">
        <f>Source!Q173</f>
        <v>63.07</v>
      </c>
      <c r="K191" s="21"/>
    </row>
    <row r="192" spans="1:22" ht="14.25" x14ac:dyDescent="0.2">
      <c r="A192" s="18"/>
      <c r="B192" s="18"/>
      <c r="C192" s="18" t="s">
        <v>745</v>
      </c>
      <c r="D192" s="19"/>
      <c r="E192" s="9"/>
      <c r="F192" s="21">
        <f>Source!AN173</f>
        <v>1999.4</v>
      </c>
      <c r="G192" s="20" t="str">
        <f>Source!DF173</f>
        <v/>
      </c>
      <c r="H192" s="9">
        <f>Source!AV173</f>
        <v>1</v>
      </c>
      <c r="I192" s="9">
        <f>IF(Source!BS173&lt;&gt; 0, Source!BS173, 1)</f>
        <v>1</v>
      </c>
      <c r="J192" s="26">
        <f>Source!R173</f>
        <v>39.99</v>
      </c>
      <c r="K192" s="21"/>
    </row>
    <row r="193" spans="1:22" ht="14.25" x14ac:dyDescent="0.2">
      <c r="A193" s="18"/>
      <c r="B193" s="18"/>
      <c r="C193" s="18" t="s">
        <v>738</v>
      </c>
      <c r="D193" s="19"/>
      <c r="E193" s="9"/>
      <c r="F193" s="21">
        <f>Source!AL173</f>
        <v>7.8</v>
      </c>
      <c r="G193" s="20" t="str">
        <f>Source!DD173</f>
        <v/>
      </c>
      <c r="H193" s="9">
        <f>Source!AW173</f>
        <v>1</v>
      </c>
      <c r="I193" s="9">
        <f>IF(Source!BC173&lt;&gt; 0, Source!BC173, 1)</f>
        <v>1</v>
      </c>
      <c r="J193" s="21">
        <f>Source!P173</f>
        <v>0.16</v>
      </c>
      <c r="K193" s="21"/>
    </row>
    <row r="194" spans="1:22" ht="14.25" x14ac:dyDescent="0.2">
      <c r="A194" s="18"/>
      <c r="B194" s="18"/>
      <c r="C194" s="18" t="s">
        <v>739</v>
      </c>
      <c r="D194" s="19" t="s">
        <v>740</v>
      </c>
      <c r="E194" s="9">
        <f>Source!AT173</f>
        <v>70</v>
      </c>
      <c r="F194" s="21"/>
      <c r="G194" s="20"/>
      <c r="H194" s="9"/>
      <c r="I194" s="9"/>
      <c r="J194" s="21">
        <f>SUM(R188:R193)</f>
        <v>94.49</v>
      </c>
      <c r="K194" s="21"/>
    </row>
    <row r="195" spans="1:22" ht="14.25" x14ac:dyDescent="0.2">
      <c r="A195" s="18"/>
      <c r="B195" s="18"/>
      <c r="C195" s="18" t="s">
        <v>741</v>
      </c>
      <c r="D195" s="19" t="s">
        <v>740</v>
      </c>
      <c r="E195" s="9">
        <f>Source!AU173</f>
        <v>10</v>
      </c>
      <c r="F195" s="21"/>
      <c r="G195" s="20"/>
      <c r="H195" s="9"/>
      <c r="I195" s="9"/>
      <c r="J195" s="21">
        <f>SUM(T188:T194)</f>
        <v>13.5</v>
      </c>
      <c r="K195" s="21"/>
    </row>
    <row r="196" spans="1:22" ht="14.25" x14ac:dyDescent="0.2">
      <c r="A196" s="18"/>
      <c r="B196" s="18"/>
      <c r="C196" s="18" t="s">
        <v>746</v>
      </c>
      <c r="D196" s="19" t="s">
        <v>740</v>
      </c>
      <c r="E196" s="9">
        <f>108</f>
        <v>108</v>
      </c>
      <c r="F196" s="21"/>
      <c r="G196" s="20"/>
      <c r="H196" s="9"/>
      <c r="I196" s="9"/>
      <c r="J196" s="21">
        <f>SUM(V188:V195)</f>
        <v>43.19</v>
      </c>
      <c r="K196" s="21"/>
    </row>
    <row r="197" spans="1:22" ht="14.25" x14ac:dyDescent="0.2">
      <c r="A197" s="18"/>
      <c r="B197" s="18"/>
      <c r="C197" s="18" t="s">
        <v>742</v>
      </c>
      <c r="D197" s="19" t="s">
        <v>743</v>
      </c>
      <c r="E197" s="9">
        <f>Source!AQ173</f>
        <v>11.04</v>
      </c>
      <c r="F197" s="21"/>
      <c r="G197" s="20" t="str">
        <f>Source!DI173</f>
        <v/>
      </c>
      <c r="H197" s="9">
        <f>Source!AV173</f>
        <v>1</v>
      </c>
      <c r="I197" s="9"/>
      <c r="J197" s="21"/>
      <c r="K197" s="21">
        <f>Source!U173</f>
        <v>0.2208</v>
      </c>
    </row>
    <row r="198" spans="1:22" ht="15" x14ac:dyDescent="0.25">
      <c r="A198" s="23"/>
      <c r="B198" s="23"/>
      <c r="C198" s="23"/>
      <c r="D198" s="23"/>
      <c r="E198" s="23"/>
      <c r="F198" s="23"/>
      <c r="G198" s="23"/>
      <c r="H198" s="23"/>
      <c r="I198" s="45">
        <f>J190+J191+J193+J194+J195+J196</f>
        <v>349.39</v>
      </c>
      <c r="J198" s="45"/>
      <c r="K198" s="24">
        <f>IF(Source!I173&lt;&gt;0, ROUND(I198/Source!I173, 2), 0)</f>
        <v>17469.5</v>
      </c>
      <c r="P198" s="22">
        <f>I198</f>
        <v>349.39</v>
      </c>
    </row>
    <row r="199" spans="1:22" ht="57" x14ac:dyDescent="0.2">
      <c r="A199" s="18">
        <v>17</v>
      </c>
      <c r="B199" s="18" t="str">
        <f>Source!F174</f>
        <v>1.17-2103-9-1/1</v>
      </c>
      <c r="C199" s="18" t="str">
        <f>Source!G174</f>
        <v>Техническое обслуживание напольных тепловентиляторов для систем на базе тепловых насосов  (Тепловентилятор KWH182)</v>
      </c>
      <c r="D199" s="19" t="str">
        <f>Source!H174</f>
        <v>10 шт.</v>
      </c>
      <c r="E199" s="9">
        <f>Source!I174</f>
        <v>0.8</v>
      </c>
      <c r="F199" s="21"/>
      <c r="G199" s="20"/>
      <c r="H199" s="9"/>
      <c r="I199" s="9"/>
      <c r="J199" s="21"/>
      <c r="K199" s="21"/>
      <c r="Q199">
        <f>ROUND((Source!BZ174/100)*ROUND((Source!AF174*Source!AV174)*Source!I174, 2), 2)</f>
        <v>269.64999999999998</v>
      </c>
      <c r="R199">
        <f>Source!X174</f>
        <v>269.64999999999998</v>
      </c>
      <c r="S199">
        <f>ROUND((Source!CA174/100)*ROUND((Source!AF174*Source!AV174)*Source!I174, 2), 2)</f>
        <v>38.520000000000003</v>
      </c>
      <c r="T199">
        <f>Source!Y174</f>
        <v>38.520000000000003</v>
      </c>
      <c r="U199">
        <f>ROUND((175/100)*ROUND((Source!AE174*Source!AV174)*Source!I174, 2), 2)</f>
        <v>855.94</v>
      </c>
      <c r="V199">
        <f>ROUND((108/100)*ROUND(Source!CS174*Source!I174, 2), 2)</f>
        <v>528.24</v>
      </c>
    </row>
    <row r="200" spans="1:22" x14ac:dyDescent="0.2">
      <c r="C200" s="25" t="str">
        <f>"Объем: "&amp;Source!I174&amp;"=(8)/"&amp;"10"</f>
        <v>Объем: 0,8=(8)/10</v>
      </c>
    </row>
    <row r="201" spans="1:22" ht="14.25" x14ac:dyDescent="0.2">
      <c r="A201" s="18"/>
      <c r="B201" s="18"/>
      <c r="C201" s="18" t="s">
        <v>737</v>
      </c>
      <c r="D201" s="19"/>
      <c r="E201" s="9"/>
      <c r="F201" s="21">
        <f>Source!AO174</f>
        <v>481.51</v>
      </c>
      <c r="G201" s="20" t="str">
        <f>Source!DG174</f>
        <v/>
      </c>
      <c r="H201" s="9">
        <f>Source!AV174</f>
        <v>1</v>
      </c>
      <c r="I201" s="9">
        <f>IF(Source!BA174&lt;&gt; 0, Source!BA174, 1)</f>
        <v>1</v>
      </c>
      <c r="J201" s="21">
        <f>Source!S174</f>
        <v>385.21</v>
      </c>
      <c r="K201" s="21"/>
    </row>
    <row r="202" spans="1:22" ht="14.25" x14ac:dyDescent="0.2">
      <c r="A202" s="18"/>
      <c r="B202" s="18"/>
      <c r="C202" s="18" t="s">
        <v>744</v>
      </c>
      <c r="D202" s="19"/>
      <c r="E202" s="9"/>
      <c r="F202" s="21">
        <f>Source!AM174</f>
        <v>964.23</v>
      </c>
      <c r="G202" s="20" t="str">
        <f>Source!DE174</f>
        <v/>
      </c>
      <c r="H202" s="9">
        <f>Source!AV174</f>
        <v>1</v>
      </c>
      <c r="I202" s="9">
        <f>IF(Source!BB174&lt;&gt; 0, Source!BB174, 1)</f>
        <v>1</v>
      </c>
      <c r="J202" s="21">
        <f>Source!Q174</f>
        <v>771.38</v>
      </c>
      <c r="K202" s="21"/>
    </row>
    <row r="203" spans="1:22" ht="14.25" x14ac:dyDescent="0.2">
      <c r="A203" s="18"/>
      <c r="B203" s="18"/>
      <c r="C203" s="18" t="s">
        <v>745</v>
      </c>
      <c r="D203" s="19"/>
      <c r="E203" s="9"/>
      <c r="F203" s="21">
        <f>Source!AN174</f>
        <v>611.39</v>
      </c>
      <c r="G203" s="20" t="str">
        <f>Source!DF174</f>
        <v/>
      </c>
      <c r="H203" s="9">
        <f>Source!AV174</f>
        <v>1</v>
      </c>
      <c r="I203" s="9">
        <f>IF(Source!BS174&lt;&gt; 0, Source!BS174, 1)</f>
        <v>1</v>
      </c>
      <c r="J203" s="26">
        <f>Source!R174</f>
        <v>489.11</v>
      </c>
      <c r="K203" s="21"/>
    </row>
    <row r="204" spans="1:22" ht="14.25" x14ac:dyDescent="0.2">
      <c r="A204" s="18"/>
      <c r="B204" s="18"/>
      <c r="C204" s="18" t="s">
        <v>738</v>
      </c>
      <c r="D204" s="19"/>
      <c r="E204" s="9"/>
      <c r="F204" s="21">
        <f>Source!AL174</f>
        <v>3.15</v>
      </c>
      <c r="G204" s="20" t="str">
        <f>Source!DD174</f>
        <v/>
      </c>
      <c r="H204" s="9">
        <f>Source!AW174</f>
        <v>1</v>
      </c>
      <c r="I204" s="9">
        <f>IF(Source!BC174&lt;&gt; 0, Source!BC174, 1)</f>
        <v>1</v>
      </c>
      <c r="J204" s="21">
        <f>Source!P174</f>
        <v>2.52</v>
      </c>
      <c r="K204" s="21"/>
    </row>
    <row r="205" spans="1:22" ht="14.25" x14ac:dyDescent="0.2">
      <c r="A205" s="18"/>
      <c r="B205" s="18"/>
      <c r="C205" s="18" t="s">
        <v>739</v>
      </c>
      <c r="D205" s="19" t="s">
        <v>740</v>
      </c>
      <c r="E205" s="9">
        <f>Source!AT174</f>
        <v>70</v>
      </c>
      <c r="F205" s="21"/>
      <c r="G205" s="20"/>
      <c r="H205" s="9"/>
      <c r="I205" s="9"/>
      <c r="J205" s="21">
        <f>SUM(R199:R204)</f>
        <v>269.64999999999998</v>
      </c>
      <c r="K205" s="21"/>
    </row>
    <row r="206" spans="1:22" ht="14.25" x14ac:dyDescent="0.2">
      <c r="A206" s="18"/>
      <c r="B206" s="18"/>
      <c r="C206" s="18" t="s">
        <v>741</v>
      </c>
      <c r="D206" s="19" t="s">
        <v>740</v>
      </c>
      <c r="E206" s="9">
        <f>Source!AU174</f>
        <v>10</v>
      </c>
      <c r="F206" s="21"/>
      <c r="G206" s="20"/>
      <c r="H206" s="9"/>
      <c r="I206" s="9"/>
      <c r="J206" s="21">
        <f>SUM(T199:T205)</f>
        <v>38.520000000000003</v>
      </c>
      <c r="K206" s="21"/>
    </row>
    <row r="207" spans="1:22" ht="14.25" x14ac:dyDescent="0.2">
      <c r="A207" s="18"/>
      <c r="B207" s="18"/>
      <c r="C207" s="18" t="s">
        <v>746</v>
      </c>
      <c r="D207" s="19" t="s">
        <v>740</v>
      </c>
      <c r="E207" s="9">
        <f>108</f>
        <v>108</v>
      </c>
      <c r="F207" s="21"/>
      <c r="G207" s="20"/>
      <c r="H207" s="9"/>
      <c r="I207" s="9"/>
      <c r="J207" s="21">
        <f>SUM(V199:V206)</f>
        <v>528.24</v>
      </c>
      <c r="K207" s="21"/>
    </row>
    <row r="208" spans="1:22" ht="14.25" x14ac:dyDescent="0.2">
      <c r="A208" s="18"/>
      <c r="B208" s="18"/>
      <c r="C208" s="18" t="s">
        <v>742</v>
      </c>
      <c r="D208" s="19" t="s">
        <v>743</v>
      </c>
      <c r="E208" s="9">
        <f>Source!AQ174</f>
        <v>0.95</v>
      </c>
      <c r="F208" s="21"/>
      <c r="G208" s="20" t="str">
        <f>Source!DI174</f>
        <v/>
      </c>
      <c r="H208" s="9">
        <f>Source!AV174</f>
        <v>1</v>
      </c>
      <c r="I208" s="9"/>
      <c r="J208" s="21"/>
      <c r="K208" s="21">
        <f>Source!U174</f>
        <v>0.76</v>
      </c>
    </row>
    <row r="209" spans="1:22" ht="15" x14ac:dyDescent="0.25">
      <c r="A209" s="23"/>
      <c r="B209" s="23"/>
      <c r="C209" s="23"/>
      <c r="D209" s="23"/>
      <c r="E209" s="23"/>
      <c r="F209" s="23"/>
      <c r="G209" s="23"/>
      <c r="H209" s="23"/>
      <c r="I209" s="45">
        <f>J201+J202+J204+J205+J206+J207</f>
        <v>1995.5199999999998</v>
      </c>
      <c r="J209" s="45"/>
      <c r="K209" s="24">
        <f>IF(Source!I174&lt;&gt;0, ROUND(I209/Source!I174, 2), 0)</f>
        <v>2494.4</v>
      </c>
      <c r="P209" s="22">
        <f>I209</f>
        <v>1995.5199999999998</v>
      </c>
    </row>
    <row r="210" spans="1:22" ht="28.5" x14ac:dyDescent="0.2">
      <c r="A210" s="18">
        <v>18</v>
      </c>
      <c r="B210" s="18" t="str">
        <f>Source!F176</f>
        <v>1.23-2103-41-1/1</v>
      </c>
      <c r="C210" s="18" t="str">
        <f>Source!G176</f>
        <v>Техническое обслуживание регулирующего клапана</v>
      </c>
      <c r="D210" s="19" t="str">
        <f>Source!H176</f>
        <v>шт.</v>
      </c>
      <c r="E210" s="9">
        <f>Source!I176</f>
        <v>89</v>
      </c>
      <c r="F210" s="21"/>
      <c r="G210" s="20"/>
      <c r="H210" s="9"/>
      <c r="I210" s="9"/>
      <c r="J210" s="21"/>
      <c r="K210" s="21"/>
      <c r="Q210">
        <f>ROUND((Source!BZ176/100)*ROUND((Source!AF176*Source!AV176)*Source!I176, 2), 2)</f>
        <v>25916.799999999999</v>
      </c>
      <c r="R210">
        <f>Source!X176</f>
        <v>25916.799999999999</v>
      </c>
      <c r="S210">
        <f>ROUND((Source!CA176/100)*ROUND((Source!AF176*Source!AV176)*Source!I176, 2), 2)</f>
        <v>3702.4</v>
      </c>
      <c r="T210">
        <f>Source!Y176</f>
        <v>3702.4</v>
      </c>
      <c r="U210">
        <f>ROUND((175/100)*ROUND((Source!AE176*Source!AV176)*Source!I176, 2), 2)</f>
        <v>15441.06</v>
      </c>
      <c r="V210">
        <f>ROUND((108/100)*ROUND(Source!CS176*Source!I176, 2), 2)</f>
        <v>9529.34</v>
      </c>
    </row>
    <row r="211" spans="1:22" ht="14.25" x14ac:dyDescent="0.2">
      <c r="A211" s="18"/>
      <c r="B211" s="18"/>
      <c r="C211" s="18" t="s">
        <v>737</v>
      </c>
      <c r="D211" s="19"/>
      <c r="E211" s="9"/>
      <c r="F211" s="21">
        <f>Source!AO176</f>
        <v>208</v>
      </c>
      <c r="G211" s="20" t="str">
        <f>Source!DG176</f>
        <v>)*2</v>
      </c>
      <c r="H211" s="9">
        <f>Source!AV176</f>
        <v>1</v>
      </c>
      <c r="I211" s="9">
        <f>IF(Source!BA176&lt;&gt; 0, Source!BA176, 1)</f>
        <v>1</v>
      </c>
      <c r="J211" s="21">
        <f>Source!S176</f>
        <v>37024</v>
      </c>
      <c r="K211" s="21"/>
    </row>
    <row r="212" spans="1:22" ht="14.25" x14ac:dyDescent="0.2">
      <c r="A212" s="18"/>
      <c r="B212" s="18"/>
      <c r="C212" s="18" t="s">
        <v>744</v>
      </c>
      <c r="D212" s="19"/>
      <c r="E212" s="9"/>
      <c r="F212" s="21">
        <f>Source!AM176</f>
        <v>78.180000000000007</v>
      </c>
      <c r="G212" s="20" t="str">
        <f>Source!DE176</f>
        <v>)*2</v>
      </c>
      <c r="H212" s="9">
        <f>Source!AV176</f>
        <v>1</v>
      </c>
      <c r="I212" s="9">
        <f>IF(Source!BB176&lt;&gt; 0, Source!BB176, 1)</f>
        <v>1</v>
      </c>
      <c r="J212" s="21">
        <f>Source!Q176</f>
        <v>13916.04</v>
      </c>
      <c r="K212" s="21"/>
    </row>
    <row r="213" spans="1:22" ht="14.25" x14ac:dyDescent="0.2">
      <c r="A213" s="18"/>
      <c r="B213" s="18"/>
      <c r="C213" s="18" t="s">
        <v>745</v>
      </c>
      <c r="D213" s="19"/>
      <c r="E213" s="9"/>
      <c r="F213" s="21">
        <f>Source!AN176</f>
        <v>49.57</v>
      </c>
      <c r="G213" s="20" t="str">
        <f>Source!DF176</f>
        <v>)*2</v>
      </c>
      <c r="H213" s="9">
        <f>Source!AV176</f>
        <v>1</v>
      </c>
      <c r="I213" s="9">
        <f>IF(Source!BS176&lt;&gt; 0, Source!BS176, 1)</f>
        <v>1</v>
      </c>
      <c r="J213" s="26">
        <f>Source!R176</f>
        <v>8823.4599999999991</v>
      </c>
      <c r="K213" s="21"/>
    </row>
    <row r="214" spans="1:22" ht="14.25" x14ac:dyDescent="0.2">
      <c r="A214" s="18"/>
      <c r="B214" s="18"/>
      <c r="C214" s="18" t="s">
        <v>739</v>
      </c>
      <c r="D214" s="19" t="s">
        <v>740</v>
      </c>
      <c r="E214" s="9">
        <f>Source!AT176</f>
        <v>70</v>
      </c>
      <c r="F214" s="21"/>
      <c r="G214" s="20"/>
      <c r="H214" s="9"/>
      <c r="I214" s="9"/>
      <c r="J214" s="21">
        <f>SUM(R210:R213)</f>
        <v>25916.799999999999</v>
      </c>
      <c r="K214" s="21"/>
    </row>
    <row r="215" spans="1:22" ht="14.25" x14ac:dyDescent="0.2">
      <c r="A215" s="18"/>
      <c r="B215" s="18"/>
      <c r="C215" s="18" t="s">
        <v>741</v>
      </c>
      <c r="D215" s="19" t="s">
        <v>740</v>
      </c>
      <c r="E215" s="9">
        <f>Source!AU176</f>
        <v>10</v>
      </c>
      <c r="F215" s="21"/>
      <c r="G215" s="20"/>
      <c r="H215" s="9"/>
      <c r="I215" s="9"/>
      <c r="J215" s="21">
        <f>SUM(T210:T214)</f>
        <v>3702.4</v>
      </c>
      <c r="K215" s="21"/>
    </row>
    <row r="216" spans="1:22" ht="14.25" x14ac:dyDescent="0.2">
      <c r="A216" s="18"/>
      <c r="B216" s="18"/>
      <c r="C216" s="18" t="s">
        <v>746</v>
      </c>
      <c r="D216" s="19" t="s">
        <v>740</v>
      </c>
      <c r="E216" s="9">
        <f>108</f>
        <v>108</v>
      </c>
      <c r="F216" s="21"/>
      <c r="G216" s="20"/>
      <c r="H216" s="9"/>
      <c r="I216" s="9"/>
      <c r="J216" s="21">
        <f>SUM(V210:V215)</f>
        <v>9529.34</v>
      </c>
      <c r="K216" s="21"/>
    </row>
    <row r="217" spans="1:22" ht="14.25" x14ac:dyDescent="0.2">
      <c r="A217" s="18"/>
      <c r="B217" s="18"/>
      <c r="C217" s="18" t="s">
        <v>742</v>
      </c>
      <c r="D217" s="19" t="s">
        <v>743</v>
      </c>
      <c r="E217" s="9">
        <f>Source!AQ176</f>
        <v>0.37</v>
      </c>
      <c r="F217" s="21"/>
      <c r="G217" s="20" t="str">
        <f>Source!DI176</f>
        <v>)*2</v>
      </c>
      <c r="H217" s="9">
        <f>Source!AV176</f>
        <v>1</v>
      </c>
      <c r="I217" s="9"/>
      <c r="J217" s="21"/>
      <c r="K217" s="21">
        <f>Source!U176</f>
        <v>65.86</v>
      </c>
    </row>
    <row r="218" spans="1:22" ht="15" x14ac:dyDescent="0.25">
      <c r="A218" s="23"/>
      <c r="B218" s="23"/>
      <c r="C218" s="23"/>
      <c r="D218" s="23"/>
      <c r="E218" s="23"/>
      <c r="F218" s="23"/>
      <c r="G218" s="23"/>
      <c r="H218" s="23"/>
      <c r="I218" s="45">
        <f>J211+J212+J214+J215+J216</f>
        <v>90088.579999999987</v>
      </c>
      <c r="J218" s="45"/>
      <c r="K218" s="24">
        <f>IF(Source!I176&lt;&gt;0, ROUND(I218/Source!I176, 2), 0)</f>
        <v>1012.23</v>
      </c>
      <c r="P218" s="22">
        <f>I218</f>
        <v>90088.579999999987</v>
      </c>
    </row>
    <row r="219" spans="1:22" ht="28.5" x14ac:dyDescent="0.2">
      <c r="A219" s="18">
        <v>19</v>
      </c>
      <c r="B219" s="18" t="str">
        <f>Source!F177</f>
        <v>1.23-2103-41-1/1</v>
      </c>
      <c r="C219" s="18" t="str">
        <f>Source!G177</f>
        <v>Техническое обслуживание регулирующего клапана</v>
      </c>
      <c r="D219" s="19" t="str">
        <f>Source!H177</f>
        <v>шт.</v>
      </c>
      <c r="E219" s="9">
        <f>Source!I177</f>
        <v>42</v>
      </c>
      <c r="F219" s="21"/>
      <c r="G219" s="20"/>
      <c r="H219" s="9"/>
      <c r="I219" s="9"/>
      <c r="J219" s="21"/>
      <c r="K219" s="21"/>
      <c r="Q219">
        <f>ROUND((Source!BZ177/100)*ROUND((Source!AF177*Source!AV177)*Source!I177, 2), 2)</f>
        <v>12230.4</v>
      </c>
      <c r="R219">
        <f>Source!X177</f>
        <v>12230.4</v>
      </c>
      <c r="S219">
        <f>ROUND((Source!CA177/100)*ROUND((Source!AF177*Source!AV177)*Source!I177, 2), 2)</f>
        <v>1747.2</v>
      </c>
      <c r="T219">
        <f>Source!Y177</f>
        <v>1747.2</v>
      </c>
      <c r="U219">
        <f>ROUND((175/100)*ROUND((Source!AE177*Source!AV177)*Source!I177, 2), 2)</f>
        <v>7286.79</v>
      </c>
      <c r="V219">
        <f>ROUND((108/100)*ROUND(Source!CS177*Source!I177, 2), 2)</f>
        <v>4496.99</v>
      </c>
    </row>
    <row r="220" spans="1:22" ht="14.25" x14ac:dyDescent="0.2">
      <c r="A220" s="18"/>
      <c r="B220" s="18"/>
      <c r="C220" s="18" t="s">
        <v>737</v>
      </c>
      <c r="D220" s="19"/>
      <c r="E220" s="9"/>
      <c r="F220" s="21">
        <f>Source!AO177</f>
        <v>208</v>
      </c>
      <c r="G220" s="20" t="str">
        <f>Source!DG177</f>
        <v>)*2</v>
      </c>
      <c r="H220" s="9">
        <f>Source!AV177</f>
        <v>1</v>
      </c>
      <c r="I220" s="9">
        <f>IF(Source!BA177&lt;&gt; 0, Source!BA177, 1)</f>
        <v>1</v>
      </c>
      <c r="J220" s="21">
        <f>Source!S177</f>
        <v>17472</v>
      </c>
      <c r="K220" s="21"/>
    </row>
    <row r="221" spans="1:22" ht="14.25" x14ac:dyDescent="0.2">
      <c r="A221" s="18"/>
      <c r="B221" s="18"/>
      <c r="C221" s="18" t="s">
        <v>744</v>
      </c>
      <c r="D221" s="19"/>
      <c r="E221" s="9"/>
      <c r="F221" s="21">
        <f>Source!AM177</f>
        <v>78.180000000000007</v>
      </c>
      <c r="G221" s="20" t="str">
        <f>Source!DE177</f>
        <v>)*2</v>
      </c>
      <c r="H221" s="9">
        <f>Source!AV177</f>
        <v>1</v>
      </c>
      <c r="I221" s="9">
        <f>IF(Source!BB177&lt;&gt; 0, Source!BB177, 1)</f>
        <v>1</v>
      </c>
      <c r="J221" s="21">
        <f>Source!Q177</f>
        <v>6567.12</v>
      </c>
      <c r="K221" s="21"/>
    </row>
    <row r="222" spans="1:22" ht="14.25" x14ac:dyDescent="0.2">
      <c r="A222" s="18"/>
      <c r="B222" s="18"/>
      <c r="C222" s="18" t="s">
        <v>745</v>
      </c>
      <c r="D222" s="19"/>
      <c r="E222" s="9"/>
      <c r="F222" s="21">
        <f>Source!AN177</f>
        <v>49.57</v>
      </c>
      <c r="G222" s="20" t="str">
        <f>Source!DF177</f>
        <v>)*2</v>
      </c>
      <c r="H222" s="9">
        <f>Source!AV177</f>
        <v>1</v>
      </c>
      <c r="I222" s="9">
        <f>IF(Source!BS177&lt;&gt; 0, Source!BS177, 1)</f>
        <v>1</v>
      </c>
      <c r="J222" s="26">
        <f>Source!R177</f>
        <v>4163.88</v>
      </c>
      <c r="K222" s="21"/>
    </row>
    <row r="223" spans="1:22" ht="14.25" x14ac:dyDescent="0.2">
      <c r="A223" s="18"/>
      <c r="B223" s="18"/>
      <c r="C223" s="18" t="s">
        <v>739</v>
      </c>
      <c r="D223" s="19" t="s">
        <v>740</v>
      </c>
      <c r="E223" s="9">
        <f>Source!AT177</f>
        <v>70</v>
      </c>
      <c r="F223" s="21"/>
      <c r="G223" s="20"/>
      <c r="H223" s="9"/>
      <c r="I223" s="9"/>
      <c r="J223" s="21">
        <f>SUM(R219:R222)</f>
        <v>12230.4</v>
      </c>
      <c r="K223" s="21"/>
    </row>
    <row r="224" spans="1:22" ht="14.25" x14ac:dyDescent="0.2">
      <c r="A224" s="18"/>
      <c r="B224" s="18"/>
      <c r="C224" s="18" t="s">
        <v>741</v>
      </c>
      <c r="D224" s="19" t="s">
        <v>740</v>
      </c>
      <c r="E224" s="9">
        <f>Source!AU177</f>
        <v>10</v>
      </c>
      <c r="F224" s="21"/>
      <c r="G224" s="20"/>
      <c r="H224" s="9"/>
      <c r="I224" s="9"/>
      <c r="J224" s="21">
        <f>SUM(T219:T223)</f>
        <v>1747.2</v>
      </c>
      <c r="K224" s="21"/>
    </row>
    <row r="225" spans="1:22" ht="14.25" x14ac:dyDescent="0.2">
      <c r="A225" s="18"/>
      <c r="B225" s="18"/>
      <c r="C225" s="18" t="s">
        <v>746</v>
      </c>
      <c r="D225" s="19" t="s">
        <v>740</v>
      </c>
      <c r="E225" s="9">
        <f>108</f>
        <v>108</v>
      </c>
      <c r="F225" s="21"/>
      <c r="G225" s="20"/>
      <c r="H225" s="9"/>
      <c r="I225" s="9"/>
      <c r="J225" s="21">
        <f>SUM(V219:V224)</f>
        <v>4496.99</v>
      </c>
      <c r="K225" s="21"/>
    </row>
    <row r="226" spans="1:22" ht="14.25" x14ac:dyDescent="0.2">
      <c r="A226" s="18"/>
      <c r="B226" s="18"/>
      <c r="C226" s="18" t="s">
        <v>742</v>
      </c>
      <c r="D226" s="19" t="s">
        <v>743</v>
      </c>
      <c r="E226" s="9">
        <f>Source!AQ177</f>
        <v>0.37</v>
      </c>
      <c r="F226" s="21"/>
      <c r="G226" s="20" t="str">
        <f>Source!DI177</f>
        <v>)*2</v>
      </c>
      <c r="H226" s="9">
        <f>Source!AV177</f>
        <v>1</v>
      </c>
      <c r="I226" s="9"/>
      <c r="J226" s="21"/>
      <c r="K226" s="21">
        <f>Source!U177</f>
        <v>31.08</v>
      </c>
    </row>
    <row r="227" spans="1:22" ht="15" x14ac:dyDescent="0.25">
      <c r="A227" s="23"/>
      <c r="B227" s="23"/>
      <c r="C227" s="23"/>
      <c r="D227" s="23"/>
      <c r="E227" s="23"/>
      <c r="F227" s="23"/>
      <c r="G227" s="23"/>
      <c r="H227" s="23"/>
      <c r="I227" s="45">
        <f>J220+J221+J223+J224+J225</f>
        <v>42513.709999999992</v>
      </c>
      <c r="J227" s="45"/>
      <c r="K227" s="24">
        <f>IF(Source!I177&lt;&gt;0, ROUND(I227/Source!I177, 2), 0)</f>
        <v>1012.23</v>
      </c>
      <c r="P227" s="22">
        <f>I227</f>
        <v>42513.709999999992</v>
      </c>
    </row>
    <row r="228" spans="1:22" ht="28.5" x14ac:dyDescent="0.2">
      <c r="A228" s="18">
        <v>20</v>
      </c>
      <c r="B228" s="18" t="str">
        <f>Source!F178</f>
        <v>1.15-2303-4-2/1</v>
      </c>
      <c r="C228" s="18" t="str">
        <f>Source!G178</f>
        <v>Прочистка сетчатых фильтров грубой очистки воды диаметром до 50 мм</v>
      </c>
      <c r="D228" s="19" t="str">
        <f>Source!H178</f>
        <v>10 шт.</v>
      </c>
      <c r="E228" s="9">
        <f>Source!I178</f>
        <v>1.2</v>
      </c>
      <c r="F228" s="21"/>
      <c r="G228" s="20"/>
      <c r="H228" s="9"/>
      <c r="I228" s="9"/>
      <c r="J228" s="21"/>
      <c r="K228" s="21"/>
      <c r="Q228">
        <f>ROUND((Source!BZ178/100)*ROUND((Source!AF178*Source!AV178)*Source!I178, 2), 2)</f>
        <v>2417.1</v>
      </c>
      <c r="R228">
        <f>Source!X178</f>
        <v>2417.1</v>
      </c>
      <c r="S228">
        <f>ROUND((Source!CA178/100)*ROUND((Source!AF178*Source!AV178)*Source!I178, 2), 2)</f>
        <v>345.3</v>
      </c>
      <c r="T228">
        <f>Source!Y178</f>
        <v>345.3</v>
      </c>
      <c r="U228">
        <f>ROUND((175/100)*ROUND((Source!AE178*Source!AV178)*Source!I178, 2), 2)</f>
        <v>0</v>
      </c>
      <c r="V228">
        <f>ROUND((108/100)*ROUND(Source!CS178*Source!I178, 2), 2)</f>
        <v>0</v>
      </c>
    </row>
    <row r="229" spans="1:22" x14ac:dyDescent="0.2">
      <c r="C229" s="25" t="str">
        <f>"Объем: "&amp;Source!I178&amp;"=(12)/"&amp;"10"</f>
        <v>Объем: 1,2=(12)/10</v>
      </c>
    </row>
    <row r="230" spans="1:22" ht="14.25" x14ac:dyDescent="0.2">
      <c r="A230" s="18"/>
      <c r="B230" s="18"/>
      <c r="C230" s="18" t="s">
        <v>737</v>
      </c>
      <c r="D230" s="19"/>
      <c r="E230" s="9"/>
      <c r="F230" s="21">
        <f>Source!AO178</f>
        <v>1438.75</v>
      </c>
      <c r="G230" s="20" t="str">
        <f>Source!DG178</f>
        <v>)*2</v>
      </c>
      <c r="H230" s="9">
        <f>Source!AV178</f>
        <v>1</v>
      </c>
      <c r="I230" s="9">
        <f>IF(Source!BA178&lt;&gt; 0, Source!BA178, 1)</f>
        <v>1</v>
      </c>
      <c r="J230" s="21">
        <f>Source!S178</f>
        <v>3453</v>
      </c>
      <c r="K230" s="21"/>
    </row>
    <row r="231" spans="1:22" ht="14.25" x14ac:dyDescent="0.2">
      <c r="A231" s="18"/>
      <c r="B231" s="18"/>
      <c r="C231" s="18" t="s">
        <v>739</v>
      </c>
      <c r="D231" s="19" t="s">
        <v>740</v>
      </c>
      <c r="E231" s="9">
        <f>Source!AT178</f>
        <v>70</v>
      </c>
      <c r="F231" s="21"/>
      <c r="G231" s="20"/>
      <c r="H231" s="9"/>
      <c r="I231" s="9"/>
      <c r="J231" s="21">
        <f>SUM(R228:R230)</f>
        <v>2417.1</v>
      </c>
      <c r="K231" s="21"/>
    </row>
    <row r="232" spans="1:22" ht="14.25" x14ac:dyDescent="0.2">
      <c r="A232" s="18"/>
      <c r="B232" s="18"/>
      <c r="C232" s="18" t="s">
        <v>741</v>
      </c>
      <c r="D232" s="19" t="s">
        <v>740</v>
      </c>
      <c r="E232" s="9">
        <f>Source!AU178</f>
        <v>10</v>
      </c>
      <c r="F232" s="21"/>
      <c r="G232" s="20"/>
      <c r="H232" s="9"/>
      <c r="I232" s="9"/>
      <c r="J232" s="21">
        <f>SUM(T228:T231)</f>
        <v>345.3</v>
      </c>
      <c r="K232" s="21"/>
    </row>
    <row r="233" spans="1:22" ht="14.25" x14ac:dyDescent="0.2">
      <c r="A233" s="18"/>
      <c r="B233" s="18"/>
      <c r="C233" s="18" t="s">
        <v>742</v>
      </c>
      <c r="D233" s="19" t="s">
        <v>743</v>
      </c>
      <c r="E233" s="9">
        <f>Source!AQ178</f>
        <v>2.33</v>
      </c>
      <c r="F233" s="21"/>
      <c r="G233" s="20" t="str">
        <f>Source!DI178</f>
        <v>)*2</v>
      </c>
      <c r="H233" s="9">
        <f>Source!AV178</f>
        <v>1</v>
      </c>
      <c r="I233" s="9"/>
      <c r="J233" s="21"/>
      <c r="K233" s="21">
        <f>Source!U178</f>
        <v>5.5919999999999996</v>
      </c>
    </row>
    <row r="234" spans="1:22" ht="15" x14ac:dyDescent="0.25">
      <c r="A234" s="23"/>
      <c r="B234" s="23"/>
      <c r="C234" s="23"/>
      <c r="D234" s="23"/>
      <c r="E234" s="23"/>
      <c r="F234" s="23"/>
      <c r="G234" s="23"/>
      <c r="H234" s="23"/>
      <c r="I234" s="45">
        <f>J230+J231+J232</f>
        <v>6215.4000000000005</v>
      </c>
      <c r="J234" s="45"/>
      <c r="K234" s="24">
        <f>IF(Source!I178&lt;&gt;0, ROUND(I234/Source!I178, 2), 0)</f>
        <v>5179.5</v>
      </c>
      <c r="P234" s="22">
        <f>I234</f>
        <v>6215.4000000000005</v>
      </c>
    </row>
    <row r="235" spans="1:22" ht="42.75" x14ac:dyDescent="0.2">
      <c r="A235" s="18">
        <v>21</v>
      </c>
      <c r="B235" s="18" t="str">
        <f>Source!F179</f>
        <v>1.15-2303-5-1/1</v>
      </c>
      <c r="C235" s="18" t="str">
        <f>Source!G179</f>
        <v>Техническое обслуживание фильтров водяных фланцевых сетчатых диаметром до 65 мм</v>
      </c>
      <c r="D235" s="19" t="str">
        <f>Source!H179</f>
        <v>10 шт.</v>
      </c>
      <c r="E235" s="9">
        <f>Source!I179</f>
        <v>1.2</v>
      </c>
      <c r="F235" s="21"/>
      <c r="G235" s="20"/>
      <c r="H235" s="9"/>
      <c r="I235" s="9"/>
      <c r="J235" s="21"/>
      <c r="K235" s="21"/>
      <c r="Q235">
        <f>ROUND((Source!BZ179/100)*ROUND((Source!AF179*Source!AV179)*Source!I179, 2), 2)</f>
        <v>1700</v>
      </c>
      <c r="R235">
        <f>Source!X179</f>
        <v>1700</v>
      </c>
      <c r="S235">
        <f>ROUND((Source!CA179/100)*ROUND((Source!AF179*Source!AV179)*Source!I179, 2), 2)</f>
        <v>242.86</v>
      </c>
      <c r="T235">
        <f>Source!Y179</f>
        <v>242.86</v>
      </c>
      <c r="U235">
        <f>ROUND((175/100)*ROUND((Source!AE179*Source!AV179)*Source!I179, 2), 2)</f>
        <v>0</v>
      </c>
      <c r="V235">
        <f>ROUND((108/100)*ROUND(Source!CS179*Source!I179, 2), 2)</f>
        <v>0</v>
      </c>
    </row>
    <row r="236" spans="1:22" x14ac:dyDescent="0.2">
      <c r="C236" s="25" t="str">
        <f>"Объем: "&amp;Source!I179&amp;"=(12)/"&amp;"10"</f>
        <v>Объем: 1,2=(12)/10</v>
      </c>
    </row>
    <row r="237" spans="1:22" ht="14.25" x14ac:dyDescent="0.2">
      <c r="A237" s="18"/>
      <c r="B237" s="18"/>
      <c r="C237" s="18" t="s">
        <v>737</v>
      </c>
      <c r="D237" s="19"/>
      <c r="E237" s="9"/>
      <c r="F237" s="21">
        <f>Source!AO179</f>
        <v>2023.81</v>
      </c>
      <c r="G237" s="20" t="str">
        <f>Source!DG179</f>
        <v/>
      </c>
      <c r="H237" s="9">
        <f>Source!AV179</f>
        <v>1</v>
      </c>
      <c r="I237" s="9">
        <f>IF(Source!BA179&lt;&gt; 0, Source!BA179, 1)</f>
        <v>1</v>
      </c>
      <c r="J237" s="21">
        <f>Source!S179</f>
        <v>2428.5700000000002</v>
      </c>
      <c r="K237" s="21"/>
    </row>
    <row r="238" spans="1:22" ht="14.25" x14ac:dyDescent="0.2">
      <c r="A238" s="18"/>
      <c r="B238" s="18"/>
      <c r="C238" s="18" t="s">
        <v>738</v>
      </c>
      <c r="D238" s="19"/>
      <c r="E238" s="9"/>
      <c r="F238" s="21">
        <f>Source!AL179</f>
        <v>0.38</v>
      </c>
      <c r="G238" s="20" t="str">
        <f>Source!DD179</f>
        <v/>
      </c>
      <c r="H238" s="9">
        <f>Source!AW179</f>
        <v>1</v>
      </c>
      <c r="I238" s="9">
        <f>IF(Source!BC179&lt;&gt; 0, Source!BC179, 1)</f>
        <v>1</v>
      </c>
      <c r="J238" s="21">
        <f>Source!P179</f>
        <v>0.46</v>
      </c>
      <c r="K238" s="21"/>
    </row>
    <row r="239" spans="1:22" ht="57" x14ac:dyDescent="0.2">
      <c r="A239" s="18" t="s">
        <v>209</v>
      </c>
      <c r="B239" s="18" t="str">
        <f>Source!F180</f>
        <v>21.26-1-110</v>
      </c>
      <c r="C239" s="18" t="str">
        <f>Source!G180</f>
        <v>Прокладки из терморасширенного графита для обслуживания фильтра сетчатого чугунного фланцевого диаметром 65 мм</v>
      </c>
      <c r="D239" s="19" t="str">
        <f>Source!H180</f>
        <v>шт.</v>
      </c>
      <c r="E239" s="9">
        <f>Source!I180</f>
        <v>36</v>
      </c>
      <c r="F239" s="21">
        <f>Source!AK180</f>
        <v>207.47</v>
      </c>
      <c r="G239" s="28" t="s">
        <v>3</v>
      </c>
      <c r="H239" s="9">
        <f>Source!AW180</f>
        <v>1</v>
      </c>
      <c r="I239" s="9">
        <f>IF(Source!BC180&lt;&gt; 0, Source!BC180, 1)</f>
        <v>1</v>
      </c>
      <c r="J239" s="21">
        <f>Source!O180</f>
        <v>7468.92</v>
      </c>
      <c r="K239" s="21"/>
      <c r="Q239">
        <f>ROUND((Source!BZ180/100)*ROUND((Source!AF180*Source!AV180)*Source!I180, 2), 2)</f>
        <v>0</v>
      </c>
      <c r="R239">
        <f>Source!X180</f>
        <v>0</v>
      </c>
      <c r="S239">
        <f>ROUND((Source!CA180/100)*ROUND((Source!AF180*Source!AV180)*Source!I180, 2), 2)</f>
        <v>0</v>
      </c>
      <c r="T239">
        <f>Source!Y180</f>
        <v>0</v>
      </c>
      <c r="U239">
        <f>ROUND((175/100)*ROUND((Source!AE180*Source!AV180)*Source!I180, 2), 2)</f>
        <v>0</v>
      </c>
      <c r="V239">
        <f>ROUND((108/100)*ROUND(Source!CS180*Source!I180, 2), 2)</f>
        <v>0</v>
      </c>
    </row>
    <row r="240" spans="1:22" ht="14.25" x14ac:dyDescent="0.2">
      <c r="A240" s="18"/>
      <c r="B240" s="18"/>
      <c r="C240" s="18" t="s">
        <v>739</v>
      </c>
      <c r="D240" s="19" t="s">
        <v>740</v>
      </c>
      <c r="E240" s="9">
        <f>Source!AT179</f>
        <v>70</v>
      </c>
      <c r="F240" s="21"/>
      <c r="G240" s="20"/>
      <c r="H240" s="9"/>
      <c r="I240" s="9"/>
      <c r="J240" s="21">
        <f>SUM(R235:R239)</f>
        <v>1700</v>
      </c>
      <c r="K240" s="21"/>
    </row>
    <row r="241" spans="1:22" ht="14.25" x14ac:dyDescent="0.2">
      <c r="A241" s="18"/>
      <c r="B241" s="18"/>
      <c r="C241" s="18" t="s">
        <v>741</v>
      </c>
      <c r="D241" s="19" t="s">
        <v>740</v>
      </c>
      <c r="E241" s="9">
        <f>Source!AU179</f>
        <v>10</v>
      </c>
      <c r="F241" s="21"/>
      <c r="G241" s="20"/>
      <c r="H241" s="9"/>
      <c r="I241" s="9"/>
      <c r="J241" s="21">
        <f>SUM(T235:T240)</f>
        <v>242.86</v>
      </c>
      <c r="K241" s="21"/>
    </row>
    <row r="242" spans="1:22" ht="14.25" x14ac:dyDescent="0.2">
      <c r="A242" s="18"/>
      <c r="B242" s="18"/>
      <c r="C242" s="18" t="s">
        <v>742</v>
      </c>
      <c r="D242" s="19" t="s">
        <v>743</v>
      </c>
      <c r="E242" s="9">
        <f>Source!AQ179</f>
        <v>3.6</v>
      </c>
      <c r="F242" s="21"/>
      <c r="G242" s="20" t="str">
        <f>Source!DI179</f>
        <v/>
      </c>
      <c r="H242" s="9">
        <f>Source!AV179</f>
        <v>1</v>
      </c>
      <c r="I242" s="9"/>
      <c r="J242" s="21"/>
      <c r="K242" s="21">
        <f>Source!U179</f>
        <v>4.32</v>
      </c>
    </row>
    <row r="243" spans="1:22" ht="15" x14ac:dyDescent="0.25">
      <c r="A243" s="23"/>
      <c r="B243" s="23"/>
      <c r="C243" s="23"/>
      <c r="D243" s="23"/>
      <c r="E243" s="23"/>
      <c r="F243" s="23"/>
      <c r="G243" s="23"/>
      <c r="H243" s="23"/>
      <c r="I243" s="45">
        <f>J237+J238+J240+J241+SUM(J239:J239)</f>
        <v>11840.810000000001</v>
      </c>
      <c r="J243" s="45"/>
      <c r="K243" s="24">
        <f>IF(Source!I179&lt;&gt;0, ROUND(I243/Source!I179, 2), 0)</f>
        <v>9867.34</v>
      </c>
      <c r="P243" s="22">
        <f>I243</f>
        <v>11840.810000000001</v>
      </c>
    </row>
    <row r="245" spans="1:22" ht="15" x14ac:dyDescent="0.25">
      <c r="A245" s="44" t="str">
        <f>CONCATENATE("Итого по подразделу: ",IF(Source!G182&lt;&gt;"Новый подраздел", Source!G182, ""))</f>
        <v>Итого по подразделу: Система отопления</v>
      </c>
      <c r="B245" s="44"/>
      <c r="C245" s="44"/>
      <c r="D245" s="44"/>
      <c r="E245" s="44"/>
      <c r="F245" s="44"/>
      <c r="G245" s="44"/>
      <c r="H245" s="44"/>
      <c r="I245" s="42">
        <f>SUM(P140:P244)</f>
        <v>179262.25999999998</v>
      </c>
      <c r="J245" s="43"/>
      <c r="K245" s="27"/>
    </row>
    <row r="248" spans="1:22" ht="16.5" x14ac:dyDescent="0.25">
      <c r="A248" s="46" t="str">
        <f>CONCATENATE("Подраздел: ",IF(Source!G212&lt;&gt;"Новый подраздел", Source!G212, ""))</f>
        <v>Подраздел: Техническое обслуживание ИТП</v>
      </c>
      <c r="B248" s="46"/>
      <c r="C248" s="46"/>
      <c r="D248" s="46"/>
      <c r="E248" s="46"/>
      <c r="F248" s="46"/>
      <c r="G248" s="46"/>
      <c r="H248" s="46"/>
      <c r="I248" s="46"/>
      <c r="J248" s="46"/>
      <c r="K248" s="46"/>
    </row>
    <row r="250" spans="1:22" ht="15" x14ac:dyDescent="0.25">
      <c r="B250" s="47" t="str">
        <f>Source!G220</f>
        <v>УУТЭ</v>
      </c>
      <c r="C250" s="47"/>
      <c r="D250" s="47"/>
      <c r="E250" s="47"/>
      <c r="F250" s="47"/>
      <c r="G250" s="47"/>
      <c r="H250" s="47"/>
      <c r="I250" s="47"/>
      <c r="J250" s="47"/>
    </row>
    <row r="251" spans="1:22" ht="28.5" x14ac:dyDescent="0.2">
      <c r="A251" s="18">
        <v>22</v>
      </c>
      <c r="B251" s="18" t="str">
        <f>Source!F221</f>
        <v>1.23-2103-22-3/1</v>
      </c>
      <c r="C251" s="18" t="str">
        <f>Source!G221</f>
        <v>Техническое обслуживание расходомера электромагнитного /</v>
      </c>
      <c r="D251" s="19" t="str">
        <f>Source!H221</f>
        <v>шт.</v>
      </c>
      <c r="E251" s="9">
        <f>Source!I221</f>
        <v>1</v>
      </c>
      <c r="F251" s="21"/>
      <c r="G251" s="20"/>
      <c r="H251" s="9"/>
      <c r="I251" s="9"/>
      <c r="J251" s="21"/>
      <c r="K251" s="21"/>
      <c r="Q251">
        <f>ROUND((Source!BZ221/100)*ROUND((Source!AF221*Source!AV221)*Source!I221, 2), 2)</f>
        <v>2090.27</v>
      </c>
      <c r="R251">
        <f>Source!X221</f>
        <v>2090.27</v>
      </c>
      <c r="S251">
        <f>ROUND((Source!CA221/100)*ROUND((Source!AF221*Source!AV221)*Source!I221, 2), 2)</f>
        <v>298.61</v>
      </c>
      <c r="T251">
        <f>Source!Y221</f>
        <v>298.61</v>
      </c>
      <c r="U251">
        <f>ROUND((175/100)*ROUND((Source!AE221*Source!AV221)*Source!I221, 2), 2)</f>
        <v>0</v>
      </c>
      <c r="V251">
        <f>ROUND((108/100)*ROUND(Source!CS221*Source!I221, 2), 2)</f>
        <v>0</v>
      </c>
    </row>
    <row r="252" spans="1:22" ht="14.25" x14ac:dyDescent="0.2">
      <c r="A252" s="18"/>
      <c r="B252" s="18"/>
      <c r="C252" s="18" t="s">
        <v>737</v>
      </c>
      <c r="D252" s="19"/>
      <c r="E252" s="9"/>
      <c r="F252" s="21">
        <f>Source!AO221</f>
        <v>1493.05</v>
      </c>
      <c r="G252" s="20" t="str">
        <f>Source!DG221</f>
        <v>)*2</v>
      </c>
      <c r="H252" s="9">
        <f>Source!AV221</f>
        <v>1</v>
      </c>
      <c r="I252" s="9">
        <f>IF(Source!BA221&lt;&gt; 0, Source!BA221, 1)</f>
        <v>1</v>
      </c>
      <c r="J252" s="21">
        <f>Source!S221</f>
        <v>2986.1</v>
      </c>
      <c r="K252" s="21"/>
    </row>
    <row r="253" spans="1:22" ht="14.25" x14ac:dyDescent="0.2">
      <c r="A253" s="18"/>
      <c r="B253" s="18"/>
      <c r="C253" s="18" t="s">
        <v>738</v>
      </c>
      <c r="D253" s="19"/>
      <c r="E253" s="9"/>
      <c r="F253" s="21">
        <f>Source!AL221</f>
        <v>19.14</v>
      </c>
      <c r="G253" s="20" t="str">
        <f>Source!DD221</f>
        <v>)*2</v>
      </c>
      <c r="H253" s="9">
        <f>Source!AW221</f>
        <v>1</v>
      </c>
      <c r="I253" s="9">
        <f>IF(Source!BC221&lt;&gt; 0, Source!BC221, 1)</f>
        <v>1</v>
      </c>
      <c r="J253" s="21">
        <f>Source!P221</f>
        <v>38.28</v>
      </c>
      <c r="K253" s="21"/>
    </row>
    <row r="254" spans="1:22" ht="14.25" x14ac:dyDescent="0.2">
      <c r="A254" s="18"/>
      <c r="B254" s="18"/>
      <c r="C254" s="18" t="s">
        <v>739</v>
      </c>
      <c r="D254" s="19" t="s">
        <v>740</v>
      </c>
      <c r="E254" s="9">
        <f>Source!AT221</f>
        <v>70</v>
      </c>
      <c r="F254" s="21"/>
      <c r="G254" s="20"/>
      <c r="H254" s="9"/>
      <c r="I254" s="9"/>
      <c r="J254" s="21">
        <f>SUM(R251:R253)</f>
        <v>2090.27</v>
      </c>
      <c r="K254" s="21"/>
    </row>
    <row r="255" spans="1:22" ht="14.25" x14ac:dyDescent="0.2">
      <c r="A255" s="18"/>
      <c r="B255" s="18"/>
      <c r="C255" s="18" t="s">
        <v>741</v>
      </c>
      <c r="D255" s="19" t="s">
        <v>740</v>
      </c>
      <c r="E255" s="9">
        <f>Source!AU221</f>
        <v>10</v>
      </c>
      <c r="F255" s="21"/>
      <c r="G255" s="20"/>
      <c r="H255" s="9"/>
      <c r="I255" s="9"/>
      <c r="J255" s="21">
        <f>SUM(T251:T254)</f>
        <v>298.61</v>
      </c>
      <c r="K255" s="21"/>
    </row>
    <row r="256" spans="1:22" ht="14.25" x14ac:dyDescent="0.2">
      <c r="A256" s="18"/>
      <c r="B256" s="18"/>
      <c r="C256" s="18" t="s">
        <v>742</v>
      </c>
      <c r="D256" s="19" t="s">
        <v>743</v>
      </c>
      <c r="E256" s="9">
        <f>Source!AQ221</f>
        <v>1.8</v>
      </c>
      <c r="F256" s="21"/>
      <c r="G256" s="20" t="str">
        <f>Source!DI221</f>
        <v>)*2</v>
      </c>
      <c r="H256" s="9">
        <f>Source!AV221</f>
        <v>1</v>
      </c>
      <c r="I256" s="9"/>
      <c r="J256" s="21"/>
      <c r="K256" s="21">
        <f>Source!U221</f>
        <v>3.6</v>
      </c>
    </row>
    <row r="257" spans="1:22" ht="15" x14ac:dyDescent="0.25">
      <c r="A257" s="23"/>
      <c r="B257" s="23"/>
      <c r="C257" s="23"/>
      <c r="D257" s="23"/>
      <c r="E257" s="23"/>
      <c r="F257" s="23"/>
      <c r="G257" s="23"/>
      <c r="H257" s="23"/>
      <c r="I257" s="45">
        <f>J252+J253+J254+J255</f>
        <v>5413.2599999999993</v>
      </c>
      <c r="J257" s="45"/>
      <c r="K257" s="24">
        <f>IF(Source!I221&lt;&gt;0, ROUND(I257/Source!I221, 2), 0)</f>
        <v>5413.26</v>
      </c>
      <c r="P257" s="22">
        <f>I257</f>
        <v>5413.2599999999993</v>
      </c>
    </row>
    <row r="258" spans="1:22" ht="99.75" x14ac:dyDescent="0.2">
      <c r="A258" s="18">
        <v>23</v>
      </c>
      <c r="B258" s="18" t="str">
        <f>Source!F222</f>
        <v>1.23-2103-8-1/1</v>
      </c>
      <c r="C258" s="18" t="str">
        <f>Source!G222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v>
      </c>
      <c r="D258" s="19" t="str">
        <f>Source!H222</f>
        <v>шт.</v>
      </c>
      <c r="E258" s="9">
        <f>Source!I222</f>
        <v>1</v>
      </c>
      <c r="F258" s="21"/>
      <c r="G258" s="20"/>
      <c r="H258" s="9"/>
      <c r="I258" s="9"/>
      <c r="J258" s="21"/>
      <c r="K258" s="21"/>
      <c r="Q258">
        <f>ROUND((Source!BZ222/100)*ROUND((Source!AF222*Source!AV222)*Source!I222, 2), 2)</f>
        <v>1149.76</v>
      </c>
      <c r="R258">
        <f>Source!X222</f>
        <v>1149.76</v>
      </c>
      <c r="S258">
        <f>ROUND((Source!CA222/100)*ROUND((Source!AF222*Source!AV222)*Source!I222, 2), 2)</f>
        <v>164.25</v>
      </c>
      <c r="T258">
        <f>Source!Y222</f>
        <v>164.25</v>
      </c>
      <c r="U258">
        <f>ROUND((175/100)*ROUND((Source!AE222*Source!AV222)*Source!I222, 2), 2)</f>
        <v>0</v>
      </c>
      <c r="V258">
        <f>ROUND((108/100)*ROUND(Source!CS222*Source!I222, 2), 2)</f>
        <v>0</v>
      </c>
    </row>
    <row r="259" spans="1:22" ht="14.25" x14ac:dyDescent="0.2">
      <c r="A259" s="18"/>
      <c r="B259" s="18"/>
      <c r="C259" s="18" t="s">
        <v>737</v>
      </c>
      <c r="D259" s="19"/>
      <c r="E259" s="9"/>
      <c r="F259" s="21">
        <f>Source!AO222</f>
        <v>821.26</v>
      </c>
      <c r="G259" s="20" t="str">
        <f>Source!DG222</f>
        <v>)*2</v>
      </c>
      <c r="H259" s="9">
        <f>Source!AV222</f>
        <v>1</v>
      </c>
      <c r="I259" s="9">
        <f>IF(Source!BA222&lt;&gt; 0, Source!BA222, 1)</f>
        <v>1</v>
      </c>
      <c r="J259" s="21">
        <f>Source!S222</f>
        <v>1642.52</v>
      </c>
      <c r="K259" s="21"/>
    </row>
    <row r="260" spans="1:22" ht="14.25" x14ac:dyDescent="0.2">
      <c r="A260" s="18"/>
      <c r="B260" s="18"/>
      <c r="C260" s="18" t="s">
        <v>739</v>
      </c>
      <c r="D260" s="19" t="s">
        <v>740</v>
      </c>
      <c r="E260" s="9">
        <f>Source!AT222</f>
        <v>70</v>
      </c>
      <c r="F260" s="21"/>
      <c r="G260" s="20"/>
      <c r="H260" s="9"/>
      <c r="I260" s="9"/>
      <c r="J260" s="21">
        <f>SUM(R258:R259)</f>
        <v>1149.76</v>
      </c>
      <c r="K260" s="21"/>
    </row>
    <row r="261" spans="1:22" ht="14.25" x14ac:dyDescent="0.2">
      <c r="A261" s="18"/>
      <c r="B261" s="18"/>
      <c r="C261" s="18" t="s">
        <v>741</v>
      </c>
      <c r="D261" s="19" t="s">
        <v>740</v>
      </c>
      <c r="E261" s="9">
        <f>Source!AU222</f>
        <v>10</v>
      </c>
      <c r="F261" s="21"/>
      <c r="G261" s="20"/>
      <c r="H261" s="9"/>
      <c r="I261" s="9"/>
      <c r="J261" s="21">
        <f>SUM(T258:T260)</f>
        <v>164.25</v>
      </c>
      <c r="K261" s="21"/>
    </row>
    <row r="262" spans="1:22" ht="14.25" x14ac:dyDescent="0.2">
      <c r="A262" s="18"/>
      <c r="B262" s="18"/>
      <c r="C262" s="18" t="s">
        <v>742</v>
      </c>
      <c r="D262" s="19" t="s">
        <v>743</v>
      </c>
      <c r="E262" s="9">
        <f>Source!AQ222</f>
        <v>1.33</v>
      </c>
      <c r="F262" s="21"/>
      <c r="G262" s="20" t="str">
        <f>Source!DI222</f>
        <v>)*2</v>
      </c>
      <c r="H262" s="9">
        <f>Source!AV222</f>
        <v>1</v>
      </c>
      <c r="I262" s="9"/>
      <c r="J262" s="21"/>
      <c r="K262" s="21">
        <f>Source!U222</f>
        <v>2.66</v>
      </c>
    </row>
    <row r="263" spans="1:22" ht="15" x14ac:dyDescent="0.25">
      <c r="A263" s="23"/>
      <c r="B263" s="23"/>
      <c r="C263" s="23"/>
      <c r="D263" s="23"/>
      <c r="E263" s="23"/>
      <c r="F263" s="23"/>
      <c r="G263" s="23"/>
      <c r="H263" s="23"/>
      <c r="I263" s="45">
        <f>J259+J260+J261</f>
        <v>2956.5299999999997</v>
      </c>
      <c r="J263" s="45"/>
      <c r="K263" s="24">
        <f>IF(Source!I222&lt;&gt;0, ROUND(I263/Source!I222, 2), 0)</f>
        <v>2956.53</v>
      </c>
      <c r="P263" s="22">
        <f>I263</f>
        <v>2956.5299999999997</v>
      </c>
    </row>
    <row r="264" spans="1:22" ht="57" x14ac:dyDescent="0.2">
      <c r="A264" s="18">
        <v>24</v>
      </c>
      <c r="B264" s="18" t="str">
        <f>Source!F223</f>
        <v>1.23-2103-22-3/1</v>
      </c>
      <c r="C264" s="18" t="str">
        <f>Source!G223</f>
        <v>Техническое обслуживание расходомера электромагнитного / расходомер электромагнитный фланцевый</v>
      </c>
      <c r="D264" s="19" t="str">
        <f>Source!H223</f>
        <v>шт.</v>
      </c>
      <c r="E264" s="9">
        <f>Source!I223</f>
        <v>3</v>
      </c>
      <c r="F264" s="21"/>
      <c r="G264" s="20"/>
      <c r="H264" s="9"/>
      <c r="I264" s="9"/>
      <c r="J264" s="21"/>
      <c r="K264" s="21"/>
      <c r="Q264">
        <f>ROUND((Source!BZ223/100)*ROUND((Source!AF223*Source!AV223)*Source!I223, 2), 2)</f>
        <v>6270.81</v>
      </c>
      <c r="R264">
        <f>Source!X223</f>
        <v>6270.81</v>
      </c>
      <c r="S264">
        <f>ROUND((Source!CA223/100)*ROUND((Source!AF223*Source!AV223)*Source!I223, 2), 2)</f>
        <v>895.83</v>
      </c>
      <c r="T264">
        <f>Source!Y223</f>
        <v>895.83</v>
      </c>
      <c r="U264">
        <f>ROUND((175/100)*ROUND((Source!AE223*Source!AV223)*Source!I223, 2), 2)</f>
        <v>0</v>
      </c>
      <c r="V264">
        <f>ROUND((108/100)*ROUND(Source!CS223*Source!I223, 2), 2)</f>
        <v>0</v>
      </c>
    </row>
    <row r="265" spans="1:22" ht="14.25" x14ac:dyDescent="0.2">
      <c r="A265" s="18"/>
      <c r="B265" s="18"/>
      <c r="C265" s="18" t="s">
        <v>737</v>
      </c>
      <c r="D265" s="19"/>
      <c r="E265" s="9"/>
      <c r="F265" s="21">
        <f>Source!AO223</f>
        <v>1493.05</v>
      </c>
      <c r="G265" s="20" t="str">
        <f>Source!DG223</f>
        <v>)*2</v>
      </c>
      <c r="H265" s="9">
        <f>Source!AV223</f>
        <v>1</v>
      </c>
      <c r="I265" s="9">
        <f>IF(Source!BA223&lt;&gt; 0, Source!BA223, 1)</f>
        <v>1</v>
      </c>
      <c r="J265" s="21">
        <f>Source!S223</f>
        <v>8958.2999999999993</v>
      </c>
      <c r="K265" s="21"/>
    </row>
    <row r="266" spans="1:22" ht="14.25" x14ac:dyDescent="0.2">
      <c r="A266" s="18"/>
      <c r="B266" s="18"/>
      <c r="C266" s="18" t="s">
        <v>738</v>
      </c>
      <c r="D266" s="19"/>
      <c r="E266" s="9"/>
      <c r="F266" s="21">
        <f>Source!AL223</f>
        <v>19.14</v>
      </c>
      <c r="G266" s="20" t="str">
        <f>Source!DD223</f>
        <v>)*2</v>
      </c>
      <c r="H266" s="9">
        <f>Source!AW223</f>
        <v>1</v>
      </c>
      <c r="I266" s="9">
        <f>IF(Source!BC223&lt;&gt; 0, Source!BC223, 1)</f>
        <v>1</v>
      </c>
      <c r="J266" s="21">
        <f>Source!P223</f>
        <v>114.84</v>
      </c>
      <c r="K266" s="21"/>
    </row>
    <row r="267" spans="1:22" ht="14.25" x14ac:dyDescent="0.2">
      <c r="A267" s="18"/>
      <c r="B267" s="18"/>
      <c r="C267" s="18" t="s">
        <v>739</v>
      </c>
      <c r="D267" s="19" t="s">
        <v>740</v>
      </c>
      <c r="E267" s="9">
        <f>Source!AT223</f>
        <v>70</v>
      </c>
      <c r="F267" s="21"/>
      <c r="G267" s="20"/>
      <c r="H267" s="9"/>
      <c r="I267" s="9"/>
      <c r="J267" s="21">
        <f>SUM(R264:R266)</f>
        <v>6270.81</v>
      </c>
      <c r="K267" s="21"/>
    </row>
    <row r="268" spans="1:22" ht="14.25" x14ac:dyDescent="0.2">
      <c r="A268" s="18"/>
      <c r="B268" s="18"/>
      <c r="C268" s="18" t="s">
        <v>741</v>
      </c>
      <c r="D268" s="19" t="s">
        <v>740</v>
      </c>
      <c r="E268" s="9">
        <f>Source!AU223</f>
        <v>10</v>
      </c>
      <c r="F268" s="21"/>
      <c r="G268" s="20"/>
      <c r="H268" s="9"/>
      <c r="I268" s="9"/>
      <c r="J268" s="21">
        <f>SUM(T264:T267)</f>
        <v>895.83</v>
      </c>
      <c r="K268" s="21"/>
    </row>
    <row r="269" spans="1:22" ht="14.25" x14ac:dyDescent="0.2">
      <c r="A269" s="18"/>
      <c r="B269" s="18"/>
      <c r="C269" s="18" t="s">
        <v>742</v>
      </c>
      <c r="D269" s="19" t="s">
        <v>743</v>
      </c>
      <c r="E269" s="9">
        <f>Source!AQ223</f>
        <v>1.8</v>
      </c>
      <c r="F269" s="21"/>
      <c r="G269" s="20" t="str">
        <f>Source!DI223</f>
        <v>)*2</v>
      </c>
      <c r="H269" s="9">
        <f>Source!AV223</f>
        <v>1</v>
      </c>
      <c r="I269" s="9"/>
      <c r="J269" s="21"/>
      <c r="K269" s="21">
        <f>Source!U223</f>
        <v>10.8</v>
      </c>
    </row>
    <row r="270" spans="1:22" ht="15" x14ac:dyDescent="0.25">
      <c r="A270" s="23"/>
      <c r="B270" s="23"/>
      <c r="C270" s="23"/>
      <c r="D270" s="23"/>
      <c r="E270" s="23"/>
      <c r="F270" s="23"/>
      <c r="G270" s="23"/>
      <c r="H270" s="23"/>
      <c r="I270" s="45">
        <f>J265+J266+J267+J268</f>
        <v>16239.78</v>
      </c>
      <c r="J270" s="45"/>
      <c r="K270" s="24">
        <f>IF(Source!I223&lt;&gt;0, ROUND(I270/Source!I223, 2), 0)</f>
        <v>5413.26</v>
      </c>
      <c r="P270" s="22">
        <f>I270</f>
        <v>16239.78</v>
      </c>
    </row>
    <row r="271" spans="1:22" ht="57" x14ac:dyDescent="0.2">
      <c r="A271" s="18">
        <v>25</v>
      </c>
      <c r="B271" s="18" t="str">
        <f>Source!F224</f>
        <v>1.23-2303-6-1/1</v>
      </c>
      <c r="C271" s="18" t="str">
        <f>Source!G224</f>
        <v>Техническое обслуживание термопреобразователя сопротивления с унифицированным выходным сигналом</v>
      </c>
      <c r="D271" s="19" t="str">
        <f>Source!H224</f>
        <v>шт.</v>
      </c>
      <c r="E271" s="9">
        <f>Source!I224</f>
        <v>2</v>
      </c>
      <c r="F271" s="21"/>
      <c r="G271" s="20"/>
      <c r="H271" s="9"/>
      <c r="I271" s="9"/>
      <c r="J271" s="21"/>
      <c r="K271" s="21"/>
      <c r="Q271">
        <f>ROUND((Source!BZ224/100)*ROUND((Source!AF224*Source!AV224)*Source!I224, 2), 2)</f>
        <v>933.91</v>
      </c>
      <c r="R271">
        <f>Source!X224</f>
        <v>933.91</v>
      </c>
      <c r="S271">
        <f>ROUND((Source!CA224/100)*ROUND((Source!AF224*Source!AV224)*Source!I224, 2), 2)</f>
        <v>133.41999999999999</v>
      </c>
      <c r="T271">
        <f>Source!Y224</f>
        <v>133.41999999999999</v>
      </c>
      <c r="U271">
        <f>ROUND((175/100)*ROUND((Source!AE224*Source!AV224)*Source!I224, 2), 2)</f>
        <v>0</v>
      </c>
      <c r="V271">
        <f>ROUND((108/100)*ROUND(Source!CS224*Source!I224, 2), 2)</f>
        <v>0</v>
      </c>
    </row>
    <row r="272" spans="1:22" ht="14.25" x14ac:dyDescent="0.2">
      <c r="A272" s="18"/>
      <c r="B272" s="18"/>
      <c r="C272" s="18" t="s">
        <v>737</v>
      </c>
      <c r="D272" s="19"/>
      <c r="E272" s="9"/>
      <c r="F272" s="21">
        <f>Source!AO224</f>
        <v>333.54</v>
      </c>
      <c r="G272" s="20" t="str">
        <f>Source!DG224</f>
        <v>)*2</v>
      </c>
      <c r="H272" s="9">
        <f>Source!AV224</f>
        <v>1</v>
      </c>
      <c r="I272" s="9">
        <f>IF(Source!BA224&lt;&gt; 0, Source!BA224, 1)</f>
        <v>1</v>
      </c>
      <c r="J272" s="21">
        <f>Source!S224</f>
        <v>1334.16</v>
      </c>
      <c r="K272" s="21"/>
    </row>
    <row r="273" spans="1:22" ht="14.25" x14ac:dyDescent="0.2">
      <c r="A273" s="18"/>
      <c r="B273" s="18"/>
      <c r="C273" s="18" t="s">
        <v>738</v>
      </c>
      <c r="D273" s="19"/>
      <c r="E273" s="9"/>
      <c r="F273" s="21">
        <f>Source!AL224</f>
        <v>20.239999999999998</v>
      </c>
      <c r="G273" s="20" t="str">
        <f>Source!DD224</f>
        <v>)*2</v>
      </c>
      <c r="H273" s="9">
        <f>Source!AW224</f>
        <v>1</v>
      </c>
      <c r="I273" s="9">
        <f>IF(Source!BC224&lt;&gt; 0, Source!BC224, 1)</f>
        <v>1</v>
      </c>
      <c r="J273" s="21">
        <f>Source!P224</f>
        <v>80.959999999999994</v>
      </c>
      <c r="K273" s="21"/>
    </row>
    <row r="274" spans="1:22" ht="14.25" x14ac:dyDescent="0.2">
      <c r="A274" s="18"/>
      <c r="B274" s="18"/>
      <c r="C274" s="18" t="s">
        <v>739</v>
      </c>
      <c r="D274" s="19" t="s">
        <v>740</v>
      </c>
      <c r="E274" s="9">
        <f>Source!AT224</f>
        <v>70</v>
      </c>
      <c r="F274" s="21"/>
      <c r="G274" s="20"/>
      <c r="H274" s="9"/>
      <c r="I274" s="9"/>
      <c r="J274" s="21">
        <f>SUM(R271:R273)</f>
        <v>933.91</v>
      </c>
      <c r="K274" s="21"/>
    </row>
    <row r="275" spans="1:22" ht="14.25" x14ac:dyDescent="0.2">
      <c r="A275" s="18"/>
      <c r="B275" s="18"/>
      <c r="C275" s="18" t="s">
        <v>741</v>
      </c>
      <c r="D275" s="19" t="s">
        <v>740</v>
      </c>
      <c r="E275" s="9">
        <f>Source!AU224</f>
        <v>10</v>
      </c>
      <c r="F275" s="21"/>
      <c r="G275" s="20"/>
      <c r="H275" s="9"/>
      <c r="I275" s="9"/>
      <c r="J275" s="21">
        <f>SUM(T271:T274)</f>
        <v>133.41999999999999</v>
      </c>
      <c r="K275" s="21"/>
    </row>
    <row r="276" spans="1:22" ht="14.25" x14ac:dyDescent="0.2">
      <c r="A276" s="18"/>
      <c r="B276" s="18"/>
      <c r="C276" s="18" t="s">
        <v>742</v>
      </c>
      <c r="D276" s="19" t="s">
        <v>743</v>
      </c>
      <c r="E276" s="9">
        <f>Source!AQ224</f>
        <v>0.47</v>
      </c>
      <c r="F276" s="21"/>
      <c r="G276" s="20" t="str">
        <f>Source!DI224</f>
        <v>)*2</v>
      </c>
      <c r="H276" s="9">
        <f>Source!AV224</f>
        <v>1</v>
      </c>
      <c r="I276" s="9"/>
      <c r="J276" s="21"/>
      <c r="K276" s="21">
        <f>Source!U224</f>
        <v>1.88</v>
      </c>
    </row>
    <row r="277" spans="1:22" ht="15" x14ac:dyDescent="0.25">
      <c r="A277" s="23"/>
      <c r="B277" s="23"/>
      <c r="C277" s="23"/>
      <c r="D277" s="23"/>
      <c r="E277" s="23"/>
      <c r="F277" s="23"/>
      <c r="G277" s="23"/>
      <c r="H277" s="23"/>
      <c r="I277" s="45">
        <f>J272+J273+J274+J275</f>
        <v>2482.4500000000003</v>
      </c>
      <c r="J277" s="45"/>
      <c r="K277" s="24">
        <f>IF(Source!I224&lt;&gt;0, ROUND(I277/Source!I224, 2), 0)</f>
        <v>1241.23</v>
      </c>
      <c r="P277" s="22">
        <f>I277</f>
        <v>2482.4500000000003</v>
      </c>
    </row>
    <row r="278" spans="1:22" ht="42.75" x14ac:dyDescent="0.2">
      <c r="A278" s="18">
        <v>26</v>
      </c>
      <c r="B278" s="18" t="str">
        <f>Source!F225</f>
        <v>1.23-2103-27-1/1</v>
      </c>
      <c r="C278" s="18" t="str">
        <f>Source!G225</f>
        <v>Техническое обслуживание преобразователя давления МТ100 и аналогов</v>
      </c>
      <c r="D278" s="19" t="str">
        <f>Source!H225</f>
        <v>10 шт.</v>
      </c>
      <c r="E278" s="9">
        <f>Source!I225</f>
        <v>0.2</v>
      </c>
      <c r="F278" s="21"/>
      <c r="G278" s="20"/>
      <c r="H278" s="9"/>
      <c r="I278" s="9"/>
      <c r="J278" s="21"/>
      <c r="K278" s="21"/>
      <c r="Q278">
        <f>ROUND((Source!BZ225/100)*ROUND((Source!AF225*Source!AV225)*Source!I225, 2), 2)</f>
        <v>2483.81</v>
      </c>
      <c r="R278">
        <f>Source!X225</f>
        <v>2483.81</v>
      </c>
      <c r="S278">
        <f>ROUND((Source!CA225/100)*ROUND((Source!AF225*Source!AV225)*Source!I225, 2), 2)</f>
        <v>354.83</v>
      </c>
      <c r="T278">
        <f>Source!Y225</f>
        <v>354.83</v>
      </c>
      <c r="U278">
        <f>ROUND((175/100)*ROUND((Source!AE225*Source!AV225)*Source!I225, 2), 2)</f>
        <v>0</v>
      </c>
      <c r="V278">
        <f>ROUND((108/100)*ROUND(Source!CS225*Source!I225, 2), 2)</f>
        <v>0</v>
      </c>
    </row>
    <row r="279" spans="1:22" x14ac:dyDescent="0.2">
      <c r="C279" s="25" t="str">
        <f>"Объем: "&amp;Source!I225&amp;"=2/"&amp;"10"</f>
        <v>Объем: 0,2=2/10</v>
      </c>
    </row>
    <row r="280" spans="1:22" ht="14.25" x14ac:dyDescent="0.2">
      <c r="A280" s="18"/>
      <c r="B280" s="18"/>
      <c r="C280" s="18" t="s">
        <v>737</v>
      </c>
      <c r="D280" s="19"/>
      <c r="E280" s="9"/>
      <c r="F280" s="21">
        <f>Source!AO225</f>
        <v>8870.75</v>
      </c>
      <c r="G280" s="20" t="str">
        <f>Source!DG225</f>
        <v>)*2</v>
      </c>
      <c r="H280" s="9">
        <f>Source!AV225</f>
        <v>1</v>
      </c>
      <c r="I280" s="9">
        <f>IF(Source!BA225&lt;&gt; 0, Source!BA225, 1)</f>
        <v>1</v>
      </c>
      <c r="J280" s="21">
        <f>Source!S225</f>
        <v>3548.3</v>
      </c>
      <c r="K280" s="21"/>
    </row>
    <row r="281" spans="1:22" ht="14.25" x14ac:dyDescent="0.2">
      <c r="A281" s="18"/>
      <c r="B281" s="18"/>
      <c r="C281" s="18" t="s">
        <v>738</v>
      </c>
      <c r="D281" s="19"/>
      <c r="E281" s="9"/>
      <c r="F281" s="21">
        <f>Source!AL225</f>
        <v>17.39</v>
      </c>
      <c r="G281" s="20" t="str">
        <f>Source!DD225</f>
        <v>)*2</v>
      </c>
      <c r="H281" s="9">
        <f>Source!AW225</f>
        <v>1</v>
      </c>
      <c r="I281" s="9">
        <f>IF(Source!BC225&lt;&gt; 0, Source!BC225, 1)</f>
        <v>1</v>
      </c>
      <c r="J281" s="21">
        <f>Source!P225</f>
        <v>6.96</v>
      </c>
      <c r="K281" s="21"/>
    </row>
    <row r="282" spans="1:22" ht="14.25" x14ac:dyDescent="0.2">
      <c r="A282" s="18"/>
      <c r="B282" s="18"/>
      <c r="C282" s="18" t="s">
        <v>739</v>
      </c>
      <c r="D282" s="19" t="s">
        <v>740</v>
      </c>
      <c r="E282" s="9">
        <f>Source!AT225</f>
        <v>70</v>
      </c>
      <c r="F282" s="21"/>
      <c r="G282" s="20"/>
      <c r="H282" s="9"/>
      <c r="I282" s="9"/>
      <c r="J282" s="21">
        <f>SUM(R278:R281)</f>
        <v>2483.81</v>
      </c>
      <c r="K282" s="21"/>
    </row>
    <row r="283" spans="1:22" ht="14.25" x14ac:dyDescent="0.2">
      <c r="A283" s="18"/>
      <c r="B283" s="18"/>
      <c r="C283" s="18" t="s">
        <v>741</v>
      </c>
      <c r="D283" s="19" t="s">
        <v>740</v>
      </c>
      <c r="E283" s="9">
        <f>Source!AU225</f>
        <v>10</v>
      </c>
      <c r="F283" s="21"/>
      <c r="G283" s="20"/>
      <c r="H283" s="9"/>
      <c r="I283" s="9"/>
      <c r="J283" s="21">
        <f>SUM(T278:T282)</f>
        <v>354.83</v>
      </c>
      <c r="K283" s="21"/>
    </row>
    <row r="284" spans="1:22" ht="14.25" x14ac:dyDescent="0.2">
      <c r="A284" s="18"/>
      <c r="B284" s="18"/>
      <c r="C284" s="18" t="s">
        <v>742</v>
      </c>
      <c r="D284" s="19" t="s">
        <v>743</v>
      </c>
      <c r="E284" s="9">
        <f>Source!AQ225</f>
        <v>12.5</v>
      </c>
      <c r="F284" s="21"/>
      <c r="G284" s="20" t="str">
        <f>Source!DI225</f>
        <v>)*2</v>
      </c>
      <c r="H284" s="9">
        <f>Source!AV225</f>
        <v>1</v>
      </c>
      <c r="I284" s="9"/>
      <c r="J284" s="21"/>
      <c r="K284" s="21">
        <f>Source!U225</f>
        <v>5</v>
      </c>
    </row>
    <row r="285" spans="1:22" ht="15" x14ac:dyDescent="0.25">
      <c r="A285" s="23"/>
      <c r="B285" s="23"/>
      <c r="C285" s="23"/>
      <c r="D285" s="23"/>
      <c r="E285" s="23"/>
      <c r="F285" s="23"/>
      <c r="G285" s="23"/>
      <c r="H285" s="23"/>
      <c r="I285" s="45">
        <f>J280+J281+J282+J283</f>
        <v>6393.9</v>
      </c>
      <c r="J285" s="45"/>
      <c r="K285" s="24">
        <f>IF(Source!I225&lt;&gt;0, ROUND(I285/Source!I225, 2), 0)</f>
        <v>31969.5</v>
      </c>
      <c r="P285" s="22">
        <f>I285</f>
        <v>6393.9</v>
      </c>
    </row>
    <row r="286" spans="1:22" ht="28.5" x14ac:dyDescent="0.2">
      <c r="A286" s="18">
        <v>27</v>
      </c>
      <c r="B286" s="18" t="str">
        <f>Source!F226</f>
        <v>1.22-2103-2-1/1</v>
      </c>
      <c r="C286" s="18" t="str">
        <f>Source!G226</f>
        <v>Техническое обслуживание сетевой линии связи</v>
      </c>
      <c r="D286" s="19" t="str">
        <f>Source!H226</f>
        <v>100 м</v>
      </c>
      <c r="E286" s="9">
        <f>Source!I226</f>
        <v>5.5E-2</v>
      </c>
      <c r="F286" s="21"/>
      <c r="G286" s="20"/>
      <c r="H286" s="9"/>
      <c r="I286" s="9"/>
      <c r="J286" s="21"/>
      <c r="K286" s="21"/>
      <c r="Q286">
        <f>ROUND((Source!BZ226/100)*ROUND((Source!AF226*Source!AV226)*Source!I226, 2), 2)</f>
        <v>19.12</v>
      </c>
      <c r="R286">
        <f>Source!X226</f>
        <v>19.12</v>
      </c>
      <c r="S286">
        <f>ROUND((Source!CA226/100)*ROUND((Source!AF226*Source!AV226)*Source!I226, 2), 2)</f>
        <v>2.73</v>
      </c>
      <c r="T286">
        <f>Source!Y226</f>
        <v>2.73</v>
      </c>
      <c r="U286">
        <f>ROUND((175/100)*ROUND((Source!AE226*Source!AV226)*Source!I226, 2), 2)</f>
        <v>0</v>
      </c>
      <c r="V286">
        <f>ROUND((108/100)*ROUND(Source!CS226*Source!I226, 2), 2)</f>
        <v>0</v>
      </c>
    </row>
    <row r="287" spans="1:22" x14ac:dyDescent="0.2">
      <c r="C287" s="25" t="str">
        <f>"Объем: "&amp;Source!I226&amp;"=(35+"&amp;"10+"&amp;"10)*"&amp;"1*"&amp;"0,1/"&amp;"100"</f>
        <v>Объем: 0,055=(35+10+10)*1*0,1/100</v>
      </c>
    </row>
    <row r="288" spans="1:22" ht="14.25" x14ac:dyDescent="0.2">
      <c r="A288" s="18"/>
      <c r="B288" s="18"/>
      <c r="C288" s="18" t="s">
        <v>737</v>
      </c>
      <c r="D288" s="19"/>
      <c r="E288" s="9"/>
      <c r="F288" s="21">
        <f>Source!AO226</f>
        <v>496.76</v>
      </c>
      <c r="G288" s="20" t="str">
        <f>Source!DG226</f>
        <v/>
      </c>
      <c r="H288" s="9">
        <f>Source!AV226</f>
        <v>1</v>
      </c>
      <c r="I288" s="9">
        <f>IF(Source!BA226&lt;&gt; 0, Source!BA226, 1)</f>
        <v>1</v>
      </c>
      <c r="J288" s="21">
        <f>Source!S226</f>
        <v>27.32</v>
      </c>
      <c r="K288" s="21"/>
    </row>
    <row r="289" spans="1:22" ht="14.25" x14ac:dyDescent="0.2">
      <c r="A289" s="18"/>
      <c r="B289" s="18"/>
      <c r="C289" s="18" t="s">
        <v>739</v>
      </c>
      <c r="D289" s="19" t="s">
        <v>740</v>
      </c>
      <c r="E289" s="9">
        <f>Source!AT226</f>
        <v>70</v>
      </c>
      <c r="F289" s="21"/>
      <c r="G289" s="20"/>
      <c r="H289" s="9"/>
      <c r="I289" s="9"/>
      <c r="J289" s="21">
        <f>SUM(R286:R288)</f>
        <v>19.12</v>
      </c>
      <c r="K289" s="21"/>
    </row>
    <row r="290" spans="1:22" ht="14.25" x14ac:dyDescent="0.2">
      <c r="A290" s="18"/>
      <c r="B290" s="18"/>
      <c r="C290" s="18" t="s">
        <v>741</v>
      </c>
      <c r="D290" s="19" t="s">
        <v>740</v>
      </c>
      <c r="E290" s="9">
        <f>Source!AU226</f>
        <v>10</v>
      </c>
      <c r="F290" s="21"/>
      <c r="G290" s="20"/>
      <c r="H290" s="9"/>
      <c r="I290" s="9"/>
      <c r="J290" s="21">
        <f>SUM(T286:T289)</f>
        <v>2.73</v>
      </c>
      <c r="K290" s="21"/>
    </row>
    <row r="291" spans="1:22" ht="14.25" x14ac:dyDescent="0.2">
      <c r="A291" s="18"/>
      <c r="B291" s="18"/>
      <c r="C291" s="18" t="s">
        <v>742</v>
      </c>
      <c r="D291" s="19" t="s">
        <v>743</v>
      </c>
      <c r="E291" s="9">
        <f>Source!AQ226</f>
        <v>0.7</v>
      </c>
      <c r="F291" s="21"/>
      <c r="G291" s="20" t="str">
        <f>Source!DI226</f>
        <v/>
      </c>
      <c r="H291" s="9">
        <f>Source!AV226</f>
        <v>1</v>
      </c>
      <c r="I291" s="9"/>
      <c r="J291" s="21"/>
      <c r="K291" s="21">
        <f>Source!U226</f>
        <v>3.85E-2</v>
      </c>
    </row>
    <row r="292" spans="1:22" ht="15" x14ac:dyDescent="0.25">
      <c r="A292" s="23"/>
      <c r="B292" s="23"/>
      <c r="C292" s="23"/>
      <c r="D292" s="23"/>
      <c r="E292" s="23"/>
      <c r="F292" s="23"/>
      <c r="G292" s="23"/>
      <c r="H292" s="23"/>
      <c r="I292" s="45">
        <f>J288+J289+J290</f>
        <v>49.169999999999995</v>
      </c>
      <c r="J292" s="45"/>
      <c r="K292" s="24">
        <f>IF(Source!I226&lt;&gt;0, ROUND(I292/Source!I226, 2), 0)</f>
        <v>894</v>
      </c>
      <c r="P292" s="22">
        <f>I292</f>
        <v>49.169999999999995</v>
      </c>
    </row>
    <row r="293" spans="1:22" ht="99.75" x14ac:dyDescent="0.2">
      <c r="A293" s="18">
        <v>28</v>
      </c>
      <c r="B293" s="18" t="str">
        <f>Source!F227</f>
        <v>1.23-2303-5-1/1</v>
      </c>
      <c r="C293" s="18" t="str">
        <f>Source!G227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v>
      </c>
      <c r="D293" s="19" t="str">
        <f>Source!H227</f>
        <v>шт.</v>
      </c>
      <c r="E293" s="9">
        <f>Source!I227</f>
        <v>1</v>
      </c>
      <c r="F293" s="21"/>
      <c r="G293" s="20"/>
      <c r="H293" s="9"/>
      <c r="I293" s="9"/>
      <c r="J293" s="21"/>
      <c r="K293" s="21"/>
      <c r="Q293">
        <f>ROUND((Source!BZ227/100)*ROUND((Source!AF227*Source!AV227)*Source!I227, 2), 2)</f>
        <v>1142.04</v>
      </c>
      <c r="R293">
        <f>Source!X227</f>
        <v>1142.04</v>
      </c>
      <c r="S293">
        <f>ROUND((Source!CA227/100)*ROUND((Source!AF227*Source!AV227)*Source!I227, 2), 2)</f>
        <v>163.15</v>
      </c>
      <c r="T293">
        <f>Source!Y227</f>
        <v>163.15</v>
      </c>
      <c r="U293">
        <f>ROUND((175/100)*ROUND((Source!AE227*Source!AV227)*Source!I227, 2), 2)</f>
        <v>0</v>
      </c>
      <c r="V293">
        <f>ROUND((108/100)*ROUND(Source!CS227*Source!I227, 2), 2)</f>
        <v>0</v>
      </c>
    </row>
    <row r="294" spans="1:22" ht="14.25" x14ac:dyDescent="0.2">
      <c r="A294" s="18"/>
      <c r="B294" s="18"/>
      <c r="C294" s="18" t="s">
        <v>737</v>
      </c>
      <c r="D294" s="19"/>
      <c r="E294" s="9"/>
      <c r="F294" s="21">
        <f>Source!AO227</f>
        <v>815.74</v>
      </c>
      <c r="G294" s="20" t="str">
        <f>Source!DG227</f>
        <v>)*2</v>
      </c>
      <c r="H294" s="9">
        <f>Source!AV227</f>
        <v>1</v>
      </c>
      <c r="I294" s="9">
        <f>IF(Source!BA227&lt;&gt; 0, Source!BA227, 1)</f>
        <v>1</v>
      </c>
      <c r="J294" s="21">
        <f>Source!S227</f>
        <v>1631.48</v>
      </c>
      <c r="K294" s="21"/>
    </row>
    <row r="295" spans="1:22" ht="14.25" x14ac:dyDescent="0.2">
      <c r="A295" s="18"/>
      <c r="B295" s="18"/>
      <c r="C295" s="18" t="s">
        <v>739</v>
      </c>
      <c r="D295" s="19" t="s">
        <v>740</v>
      </c>
      <c r="E295" s="9">
        <f>Source!AT227</f>
        <v>70</v>
      </c>
      <c r="F295" s="21"/>
      <c r="G295" s="20"/>
      <c r="H295" s="9"/>
      <c r="I295" s="9"/>
      <c r="J295" s="21">
        <f>SUM(R293:R294)</f>
        <v>1142.04</v>
      </c>
      <c r="K295" s="21"/>
    </row>
    <row r="296" spans="1:22" ht="14.25" x14ac:dyDescent="0.2">
      <c r="A296" s="18"/>
      <c r="B296" s="18"/>
      <c r="C296" s="18" t="s">
        <v>741</v>
      </c>
      <c r="D296" s="19" t="s">
        <v>740</v>
      </c>
      <c r="E296" s="9">
        <f>Source!AU227</f>
        <v>10</v>
      </c>
      <c r="F296" s="21"/>
      <c r="G296" s="20"/>
      <c r="H296" s="9"/>
      <c r="I296" s="9"/>
      <c r="J296" s="21">
        <f>SUM(T293:T295)</f>
        <v>163.15</v>
      </c>
      <c r="K296" s="21"/>
    </row>
    <row r="297" spans="1:22" ht="14.25" x14ac:dyDescent="0.2">
      <c r="A297" s="18"/>
      <c r="B297" s="18"/>
      <c r="C297" s="18" t="s">
        <v>742</v>
      </c>
      <c r="D297" s="19" t="s">
        <v>743</v>
      </c>
      <c r="E297" s="9">
        <f>Source!AQ227</f>
        <v>1.06</v>
      </c>
      <c r="F297" s="21"/>
      <c r="G297" s="20" t="str">
        <f>Source!DI227</f>
        <v>)*2</v>
      </c>
      <c r="H297" s="9">
        <f>Source!AV227</f>
        <v>1</v>
      </c>
      <c r="I297" s="9"/>
      <c r="J297" s="21"/>
      <c r="K297" s="21">
        <f>Source!U227</f>
        <v>2.12</v>
      </c>
    </row>
    <row r="298" spans="1:22" ht="15" x14ac:dyDescent="0.25">
      <c r="A298" s="23"/>
      <c r="B298" s="23"/>
      <c r="C298" s="23"/>
      <c r="D298" s="23"/>
      <c r="E298" s="23"/>
      <c r="F298" s="23"/>
      <c r="G298" s="23"/>
      <c r="H298" s="23"/>
      <c r="I298" s="45">
        <f>J294+J295+J296</f>
        <v>2936.67</v>
      </c>
      <c r="J298" s="45"/>
      <c r="K298" s="24">
        <f>IF(Source!I227&lt;&gt;0, ROUND(I298/Source!I227, 2), 0)</f>
        <v>2936.67</v>
      </c>
      <c r="P298" s="22">
        <f>I298</f>
        <v>2936.67</v>
      </c>
    </row>
    <row r="300" spans="1:22" ht="15" x14ac:dyDescent="0.25">
      <c r="A300" s="44" t="str">
        <f>CONCATENATE("Итого по подразделу: ",IF(Source!G230&lt;&gt;"Новый подраздел", Source!G230, ""))</f>
        <v>Итого по подразделу: Техническое обслуживание ИТП</v>
      </c>
      <c r="B300" s="44"/>
      <c r="C300" s="44"/>
      <c r="D300" s="44"/>
      <c r="E300" s="44"/>
      <c r="F300" s="44"/>
      <c r="G300" s="44"/>
      <c r="H300" s="44"/>
      <c r="I300" s="42">
        <f>SUM(P248:P299)</f>
        <v>36471.759999999995</v>
      </c>
      <c r="J300" s="43"/>
      <c r="K300" s="27"/>
    </row>
    <row r="303" spans="1:22" ht="16.5" x14ac:dyDescent="0.25">
      <c r="A303" s="46" t="str">
        <f>CONCATENATE("Подраздел: ",IF(Source!G260&lt;&gt;"Новый подраздел", Source!G260, ""))</f>
        <v>Подраздел: Автоматизация ИТП</v>
      </c>
      <c r="B303" s="46"/>
      <c r="C303" s="46"/>
      <c r="D303" s="46"/>
      <c r="E303" s="46"/>
      <c r="F303" s="46"/>
      <c r="G303" s="46"/>
      <c r="H303" s="46"/>
      <c r="I303" s="46"/>
      <c r="J303" s="46"/>
      <c r="K303" s="46"/>
    </row>
    <row r="304" spans="1:22" ht="28.5" x14ac:dyDescent="0.2">
      <c r="A304" s="18">
        <v>29</v>
      </c>
      <c r="B304" s="18" t="str">
        <f>Source!F264</f>
        <v>1.23-2303-19-1/1</v>
      </c>
      <c r="C304" s="18" t="str">
        <f>Source!G264</f>
        <v>Техническое обслуживание шкафа блока автоматики  ЩАИТП</v>
      </c>
      <c r="D304" s="19" t="str">
        <f>Source!H264</f>
        <v>шт.</v>
      </c>
      <c r="E304" s="9">
        <f>Source!I264</f>
        <v>2</v>
      </c>
      <c r="F304" s="21"/>
      <c r="G304" s="20"/>
      <c r="H304" s="9"/>
      <c r="I304" s="9"/>
      <c r="J304" s="21"/>
      <c r="K304" s="21"/>
      <c r="Q304">
        <f>ROUND((Source!BZ264/100)*ROUND((Source!AF264*Source!AV264)*Source!I264, 2), 2)</f>
        <v>851.54</v>
      </c>
      <c r="R304">
        <f>Source!X264</f>
        <v>851.54</v>
      </c>
      <c r="S304">
        <f>ROUND((Source!CA264/100)*ROUND((Source!AF264*Source!AV264)*Source!I264, 2), 2)</f>
        <v>121.65</v>
      </c>
      <c r="T304">
        <f>Source!Y264</f>
        <v>121.65</v>
      </c>
      <c r="U304">
        <f>ROUND((175/100)*ROUND((Source!AE264*Source!AV264)*Source!I264, 2), 2)</f>
        <v>0</v>
      </c>
      <c r="V304">
        <f>ROUND((108/100)*ROUND(Source!CS264*Source!I264, 2), 2)</f>
        <v>0</v>
      </c>
    </row>
    <row r="305" spans="1:22" ht="14.25" x14ac:dyDescent="0.2">
      <c r="A305" s="18"/>
      <c r="B305" s="18"/>
      <c r="C305" s="18" t="s">
        <v>737</v>
      </c>
      <c r="D305" s="19"/>
      <c r="E305" s="9"/>
      <c r="F305" s="21">
        <f>Source!AO264</f>
        <v>152.06</v>
      </c>
      <c r="G305" s="20" t="str">
        <f>Source!DG264</f>
        <v>)*4</v>
      </c>
      <c r="H305" s="9">
        <f>Source!AV264</f>
        <v>1</v>
      </c>
      <c r="I305" s="9">
        <f>IF(Source!BA264&lt;&gt; 0, Source!BA264, 1)</f>
        <v>1</v>
      </c>
      <c r="J305" s="21">
        <f>Source!S264</f>
        <v>1216.48</v>
      </c>
      <c r="K305" s="21"/>
    </row>
    <row r="306" spans="1:22" ht="14.25" x14ac:dyDescent="0.2">
      <c r="A306" s="18"/>
      <c r="B306" s="18"/>
      <c r="C306" s="18" t="s">
        <v>738</v>
      </c>
      <c r="D306" s="19"/>
      <c r="E306" s="9"/>
      <c r="F306" s="21">
        <f>Source!AL264</f>
        <v>0.02</v>
      </c>
      <c r="G306" s="20" t="str">
        <f>Source!DD264</f>
        <v>)*4</v>
      </c>
      <c r="H306" s="9">
        <f>Source!AW264</f>
        <v>1</v>
      </c>
      <c r="I306" s="9">
        <f>IF(Source!BC264&lt;&gt; 0, Source!BC264, 1)</f>
        <v>1</v>
      </c>
      <c r="J306" s="21">
        <f>Source!P264</f>
        <v>0.16</v>
      </c>
      <c r="K306" s="21"/>
    </row>
    <row r="307" spans="1:22" ht="14.25" x14ac:dyDescent="0.2">
      <c r="A307" s="18"/>
      <c r="B307" s="18"/>
      <c r="C307" s="18" t="s">
        <v>739</v>
      </c>
      <c r="D307" s="19" t="s">
        <v>740</v>
      </c>
      <c r="E307" s="9">
        <f>Source!AT264</f>
        <v>70</v>
      </c>
      <c r="F307" s="21"/>
      <c r="G307" s="20"/>
      <c r="H307" s="9"/>
      <c r="I307" s="9"/>
      <c r="J307" s="21">
        <f>SUM(R304:R306)</f>
        <v>851.54</v>
      </c>
      <c r="K307" s="21"/>
    </row>
    <row r="308" spans="1:22" ht="14.25" x14ac:dyDescent="0.2">
      <c r="A308" s="18"/>
      <c r="B308" s="18"/>
      <c r="C308" s="18" t="s">
        <v>741</v>
      </c>
      <c r="D308" s="19" t="s">
        <v>740</v>
      </c>
      <c r="E308" s="9">
        <f>Source!AU264</f>
        <v>10</v>
      </c>
      <c r="F308" s="21"/>
      <c r="G308" s="20"/>
      <c r="H308" s="9"/>
      <c r="I308" s="9"/>
      <c r="J308" s="21">
        <f>SUM(T304:T307)</f>
        <v>121.65</v>
      </c>
      <c r="K308" s="21"/>
    </row>
    <row r="309" spans="1:22" ht="14.25" x14ac:dyDescent="0.2">
      <c r="A309" s="18"/>
      <c r="B309" s="18"/>
      <c r="C309" s="18" t="s">
        <v>742</v>
      </c>
      <c r="D309" s="19" t="s">
        <v>743</v>
      </c>
      <c r="E309" s="9">
        <f>Source!AQ264</f>
        <v>0.3</v>
      </c>
      <c r="F309" s="21"/>
      <c r="G309" s="20" t="str">
        <f>Source!DI264</f>
        <v>)*4</v>
      </c>
      <c r="H309" s="9">
        <f>Source!AV264</f>
        <v>1</v>
      </c>
      <c r="I309" s="9"/>
      <c r="J309" s="21"/>
      <c r="K309" s="21">
        <f>Source!U264</f>
        <v>2.4</v>
      </c>
    </row>
    <row r="310" spans="1:22" ht="15" x14ac:dyDescent="0.25">
      <c r="A310" s="23"/>
      <c r="B310" s="23"/>
      <c r="C310" s="23"/>
      <c r="D310" s="23"/>
      <c r="E310" s="23"/>
      <c r="F310" s="23"/>
      <c r="G310" s="23"/>
      <c r="H310" s="23"/>
      <c r="I310" s="45">
        <f>J305+J306+J307+J308</f>
        <v>2189.8300000000004</v>
      </c>
      <c r="J310" s="45"/>
      <c r="K310" s="24">
        <f>IF(Source!I264&lt;&gt;0, ROUND(I310/Source!I264, 2), 0)</f>
        <v>1094.92</v>
      </c>
      <c r="P310" s="22">
        <f>I310</f>
        <v>2189.8300000000004</v>
      </c>
    </row>
    <row r="311" spans="1:22" ht="57" x14ac:dyDescent="0.2">
      <c r="A311" s="18">
        <v>30</v>
      </c>
      <c r="B311" s="18" t="str">
        <f>Source!F265</f>
        <v>1.23-2303-6-1/1</v>
      </c>
      <c r="C311" s="18" t="str">
        <f>Source!G265</f>
        <v>Техническое обслуживание термопреобразователя сопротивления с унифицированным выходным сигналом</v>
      </c>
      <c r="D311" s="19" t="str">
        <f>Source!H265</f>
        <v>шт.</v>
      </c>
      <c r="E311" s="9">
        <f>Source!I265</f>
        <v>6</v>
      </c>
      <c r="F311" s="21"/>
      <c r="G311" s="20"/>
      <c r="H311" s="9"/>
      <c r="I311" s="9"/>
      <c r="J311" s="21"/>
      <c r="K311" s="21"/>
      <c r="Q311">
        <f>ROUND((Source!BZ265/100)*ROUND((Source!AF265*Source!AV265)*Source!I265, 2), 2)</f>
        <v>1400.87</v>
      </c>
      <c r="R311">
        <f>Source!X265</f>
        <v>1400.87</v>
      </c>
      <c r="S311">
        <f>ROUND((Source!CA265/100)*ROUND((Source!AF265*Source!AV265)*Source!I265, 2), 2)</f>
        <v>200.12</v>
      </c>
      <c r="T311">
        <f>Source!Y265</f>
        <v>200.12</v>
      </c>
      <c r="U311">
        <f>ROUND((175/100)*ROUND((Source!AE265*Source!AV265)*Source!I265, 2), 2)</f>
        <v>0</v>
      </c>
      <c r="V311">
        <f>ROUND((108/100)*ROUND(Source!CS265*Source!I265, 2), 2)</f>
        <v>0</v>
      </c>
    </row>
    <row r="312" spans="1:22" ht="14.25" x14ac:dyDescent="0.2">
      <c r="A312" s="18"/>
      <c r="B312" s="18"/>
      <c r="C312" s="18" t="s">
        <v>737</v>
      </c>
      <c r="D312" s="19"/>
      <c r="E312" s="9"/>
      <c r="F312" s="21">
        <f>Source!AO265</f>
        <v>333.54</v>
      </c>
      <c r="G312" s="20" t="str">
        <f>Source!DG265</f>
        <v/>
      </c>
      <c r="H312" s="9">
        <f>Source!AV265</f>
        <v>1</v>
      </c>
      <c r="I312" s="9">
        <f>IF(Source!BA265&lt;&gt; 0, Source!BA265, 1)</f>
        <v>1</v>
      </c>
      <c r="J312" s="21">
        <f>Source!S265</f>
        <v>2001.24</v>
      </c>
      <c r="K312" s="21"/>
    </row>
    <row r="313" spans="1:22" ht="14.25" x14ac:dyDescent="0.2">
      <c r="A313" s="18"/>
      <c r="B313" s="18"/>
      <c r="C313" s="18" t="s">
        <v>738</v>
      </c>
      <c r="D313" s="19"/>
      <c r="E313" s="9"/>
      <c r="F313" s="21">
        <f>Source!AL265</f>
        <v>20.239999999999998</v>
      </c>
      <c r="G313" s="20" t="str">
        <f>Source!DD265</f>
        <v/>
      </c>
      <c r="H313" s="9">
        <f>Source!AW265</f>
        <v>1</v>
      </c>
      <c r="I313" s="9">
        <f>IF(Source!BC265&lt;&gt; 0, Source!BC265, 1)</f>
        <v>1</v>
      </c>
      <c r="J313" s="21">
        <f>Source!P265</f>
        <v>121.44</v>
      </c>
      <c r="K313" s="21"/>
    </row>
    <row r="314" spans="1:22" ht="14.25" x14ac:dyDescent="0.2">
      <c r="A314" s="18"/>
      <c r="B314" s="18"/>
      <c r="C314" s="18" t="s">
        <v>739</v>
      </c>
      <c r="D314" s="19" t="s">
        <v>740</v>
      </c>
      <c r="E314" s="9">
        <f>Source!AT265</f>
        <v>70</v>
      </c>
      <c r="F314" s="21"/>
      <c r="G314" s="20"/>
      <c r="H314" s="9"/>
      <c r="I314" s="9"/>
      <c r="J314" s="21">
        <f>SUM(R311:R313)</f>
        <v>1400.87</v>
      </c>
      <c r="K314" s="21"/>
    </row>
    <row r="315" spans="1:22" ht="14.25" x14ac:dyDescent="0.2">
      <c r="A315" s="18"/>
      <c r="B315" s="18"/>
      <c r="C315" s="18" t="s">
        <v>741</v>
      </c>
      <c r="D315" s="19" t="s">
        <v>740</v>
      </c>
      <c r="E315" s="9">
        <f>Source!AU265</f>
        <v>10</v>
      </c>
      <c r="F315" s="21"/>
      <c r="G315" s="20"/>
      <c r="H315" s="9"/>
      <c r="I315" s="9"/>
      <c r="J315" s="21">
        <f>SUM(T311:T314)</f>
        <v>200.12</v>
      </c>
      <c r="K315" s="21"/>
    </row>
    <row r="316" spans="1:22" ht="14.25" x14ac:dyDescent="0.2">
      <c r="A316" s="18"/>
      <c r="B316" s="18"/>
      <c r="C316" s="18" t="s">
        <v>742</v>
      </c>
      <c r="D316" s="19" t="s">
        <v>743</v>
      </c>
      <c r="E316" s="9">
        <f>Source!AQ265</f>
        <v>0.47</v>
      </c>
      <c r="F316" s="21"/>
      <c r="G316" s="20" t="str">
        <f>Source!DI265</f>
        <v/>
      </c>
      <c r="H316" s="9">
        <f>Source!AV265</f>
        <v>1</v>
      </c>
      <c r="I316" s="9"/>
      <c r="J316" s="21"/>
      <c r="K316" s="21">
        <f>Source!U265</f>
        <v>2.82</v>
      </c>
    </row>
    <row r="317" spans="1:22" ht="15" x14ac:dyDescent="0.25">
      <c r="A317" s="23"/>
      <c r="B317" s="23"/>
      <c r="C317" s="23"/>
      <c r="D317" s="23"/>
      <c r="E317" s="23"/>
      <c r="F317" s="23"/>
      <c r="G317" s="23"/>
      <c r="H317" s="23"/>
      <c r="I317" s="45">
        <f>J312+J313+J314+J315</f>
        <v>3723.6699999999996</v>
      </c>
      <c r="J317" s="45"/>
      <c r="K317" s="24">
        <f>IF(Source!I265&lt;&gt;0, ROUND(I317/Source!I265, 2), 0)</f>
        <v>620.61</v>
      </c>
      <c r="P317" s="22">
        <f>I317</f>
        <v>3723.6699999999996</v>
      </c>
    </row>
    <row r="318" spans="1:22" ht="57" x14ac:dyDescent="0.2">
      <c r="A318" s="18">
        <v>31</v>
      </c>
      <c r="B318" s="18" t="str">
        <f>Source!F267</f>
        <v>1.23-3101-23-1/1</v>
      </c>
      <c r="C318" s="18" t="str">
        <f>Source!G267</f>
        <v>Текущий ремонт преобразователей давления, перепада давления, тензорезисторных, дифференциальных</v>
      </c>
      <c r="D318" s="19" t="str">
        <f>Source!H267</f>
        <v>шт.</v>
      </c>
      <c r="E318" s="9">
        <f>Source!I267</f>
        <v>4</v>
      </c>
      <c r="F318" s="21"/>
      <c r="G318" s="20"/>
      <c r="H318" s="9"/>
      <c r="I318" s="9"/>
      <c r="J318" s="21"/>
      <c r="K318" s="21"/>
      <c r="Q318">
        <f>ROUND((Source!BZ267/100)*ROUND((Source!AF267*Source!AV267)*Source!I267, 2), 2)</f>
        <v>17627.900000000001</v>
      </c>
      <c r="R318">
        <f>Source!X267</f>
        <v>17627.900000000001</v>
      </c>
      <c r="S318">
        <f>ROUND((Source!CA267/100)*ROUND((Source!AF267*Source!AV267)*Source!I267, 2), 2)</f>
        <v>2518.27</v>
      </c>
      <c r="T318">
        <f>Source!Y267</f>
        <v>2518.27</v>
      </c>
      <c r="U318">
        <f>ROUND((175/100)*ROUND((Source!AE267*Source!AV267)*Source!I267, 2), 2)</f>
        <v>0</v>
      </c>
      <c r="V318">
        <f>ROUND((108/100)*ROUND(Source!CS267*Source!I267, 2), 2)</f>
        <v>0</v>
      </c>
    </row>
    <row r="319" spans="1:22" ht="14.25" x14ac:dyDescent="0.2">
      <c r="A319" s="18"/>
      <c r="B319" s="18"/>
      <c r="C319" s="18" t="s">
        <v>737</v>
      </c>
      <c r="D319" s="19"/>
      <c r="E319" s="9"/>
      <c r="F319" s="21">
        <f>Source!AO267</f>
        <v>6295.68</v>
      </c>
      <c r="G319" s="20" t="str">
        <f>Source!DG267</f>
        <v/>
      </c>
      <c r="H319" s="9">
        <f>Source!AV267</f>
        <v>1</v>
      </c>
      <c r="I319" s="9">
        <f>IF(Source!BA267&lt;&gt; 0, Source!BA267, 1)</f>
        <v>1</v>
      </c>
      <c r="J319" s="21">
        <f>Source!S267</f>
        <v>25182.720000000001</v>
      </c>
      <c r="K319" s="21"/>
    </row>
    <row r="320" spans="1:22" ht="14.25" x14ac:dyDescent="0.2">
      <c r="A320" s="18"/>
      <c r="B320" s="18"/>
      <c r="C320" s="18" t="s">
        <v>738</v>
      </c>
      <c r="D320" s="19"/>
      <c r="E320" s="9"/>
      <c r="F320" s="21">
        <f>Source!AL267</f>
        <v>19.14</v>
      </c>
      <c r="G320" s="20" t="str">
        <f>Source!DD267</f>
        <v/>
      </c>
      <c r="H320" s="9">
        <f>Source!AW267</f>
        <v>1</v>
      </c>
      <c r="I320" s="9">
        <f>IF(Source!BC267&lt;&gt; 0, Source!BC267, 1)</f>
        <v>1</v>
      </c>
      <c r="J320" s="21">
        <f>Source!P267</f>
        <v>76.56</v>
      </c>
      <c r="K320" s="21"/>
    </row>
    <row r="321" spans="1:22" ht="14.25" x14ac:dyDescent="0.2">
      <c r="A321" s="18"/>
      <c r="B321" s="18"/>
      <c r="C321" s="18" t="s">
        <v>739</v>
      </c>
      <c r="D321" s="19" t="s">
        <v>740</v>
      </c>
      <c r="E321" s="9">
        <f>Source!AT267</f>
        <v>70</v>
      </c>
      <c r="F321" s="21"/>
      <c r="G321" s="20"/>
      <c r="H321" s="9"/>
      <c r="I321" s="9"/>
      <c r="J321" s="21">
        <f>SUM(R318:R320)</f>
        <v>17627.900000000001</v>
      </c>
      <c r="K321" s="21"/>
    </row>
    <row r="322" spans="1:22" ht="14.25" x14ac:dyDescent="0.2">
      <c r="A322" s="18"/>
      <c r="B322" s="18"/>
      <c r="C322" s="18" t="s">
        <v>741</v>
      </c>
      <c r="D322" s="19" t="s">
        <v>740</v>
      </c>
      <c r="E322" s="9">
        <f>Source!AU267</f>
        <v>10</v>
      </c>
      <c r="F322" s="21"/>
      <c r="G322" s="20"/>
      <c r="H322" s="9"/>
      <c r="I322" s="9"/>
      <c r="J322" s="21">
        <f>SUM(T318:T321)</f>
        <v>2518.27</v>
      </c>
      <c r="K322" s="21"/>
    </row>
    <row r="323" spans="1:22" ht="14.25" x14ac:dyDescent="0.2">
      <c r="A323" s="18"/>
      <c r="B323" s="18"/>
      <c r="C323" s="18" t="s">
        <v>742</v>
      </c>
      <c r="D323" s="19" t="s">
        <v>743</v>
      </c>
      <c r="E323" s="9">
        <f>Source!AQ267</f>
        <v>7.59</v>
      </c>
      <c r="F323" s="21"/>
      <c r="G323" s="20" t="str">
        <f>Source!DI267</f>
        <v/>
      </c>
      <c r="H323" s="9">
        <f>Source!AV267</f>
        <v>1</v>
      </c>
      <c r="I323" s="9"/>
      <c r="J323" s="21"/>
      <c r="K323" s="21">
        <f>Source!U267</f>
        <v>30.36</v>
      </c>
    </row>
    <row r="324" spans="1:22" ht="15" x14ac:dyDescent="0.25">
      <c r="A324" s="23"/>
      <c r="B324" s="23"/>
      <c r="C324" s="23"/>
      <c r="D324" s="23"/>
      <c r="E324" s="23"/>
      <c r="F324" s="23"/>
      <c r="G324" s="23"/>
      <c r="H324" s="23"/>
      <c r="I324" s="45">
        <f>J319+J320+J321+J322</f>
        <v>45405.450000000004</v>
      </c>
      <c r="J324" s="45"/>
      <c r="K324" s="24">
        <f>IF(Source!I267&lt;&gt;0, ROUND(I324/Source!I267, 2), 0)</f>
        <v>11351.36</v>
      </c>
      <c r="P324" s="22">
        <f>I324</f>
        <v>45405.450000000004</v>
      </c>
    </row>
    <row r="325" spans="1:22" ht="42.75" x14ac:dyDescent="0.2">
      <c r="A325" s="18">
        <v>32</v>
      </c>
      <c r="B325" s="18" t="str">
        <f>Source!F268</f>
        <v>1.21-2303-28-1/1</v>
      </c>
      <c r="C325" s="18" t="str">
        <f>Source!G268</f>
        <v>Техническое обслуживание автоматического выключателя до 160 А</v>
      </c>
      <c r="D325" s="19" t="str">
        <f>Source!H268</f>
        <v>шт.</v>
      </c>
      <c r="E325" s="9">
        <f>Source!I268</f>
        <v>3</v>
      </c>
      <c r="F325" s="21"/>
      <c r="G325" s="20"/>
      <c r="H325" s="9"/>
      <c r="I325" s="9"/>
      <c r="J325" s="21"/>
      <c r="K325" s="21"/>
      <c r="Q325">
        <f>ROUND((Source!BZ268/100)*ROUND((Source!AF268*Source!AV268)*Source!I268, 2), 2)</f>
        <v>1788.36</v>
      </c>
      <c r="R325">
        <f>Source!X268</f>
        <v>1788.36</v>
      </c>
      <c r="S325">
        <f>ROUND((Source!CA268/100)*ROUND((Source!AF268*Source!AV268)*Source!I268, 2), 2)</f>
        <v>255.48</v>
      </c>
      <c r="T325">
        <f>Source!Y268</f>
        <v>255.48</v>
      </c>
      <c r="U325">
        <f>ROUND((175/100)*ROUND((Source!AE268*Source!AV268)*Source!I268, 2), 2)</f>
        <v>0</v>
      </c>
      <c r="V325">
        <f>ROUND((108/100)*ROUND(Source!CS268*Source!I268, 2), 2)</f>
        <v>0</v>
      </c>
    </row>
    <row r="326" spans="1:22" ht="14.25" x14ac:dyDescent="0.2">
      <c r="A326" s="18"/>
      <c r="B326" s="18"/>
      <c r="C326" s="18" t="s">
        <v>737</v>
      </c>
      <c r="D326" s="19"/>
      <c r="E326" s="9"/>
      <c r="F326" s="21">
        <f>Source!AO268</f>
        <v>212.9</v>
      </c>
      <c r="G326" s="20" t="str">
        <f>Source!DG268</f>
        <v>)*4</v>
      </c>
      <c r="H326" s="9">
        <f>Source!AV268</f>
        <v>1</v>
      </c>
      <c r="I326" s="9">
        <f>IF(Source!BA268&lt;&gt; 0, Source!BA268, 1)</f>
        <v>1</v>
      </c>
      <c r="J326" s="21">
        <f>Source!S268</f>
        <v>2554.8000000000002</v>
      </c>
      <c r="K326" s="21"/>
    </row>
    <row r="327" spans="1:22" ht="14.25" x14ac:dyDescent="0.2">
      <c r="A327" s="18"/>
      <c r="B327" s="18"/>
      <c r="C327" s="18" t="s">
        <v>738</v>
      </c>
      <c r="D327" s="19"/>
      <c r="E327" s="9"/>
      <c r="F327" s="21">
        <f>Source!AL268</f>
        <v>4.53</v>
      </c>
      <c r="G327" s="20" t="str">
        <f>Source!DD268</f>
        <v>)*4</v>
      </c>
      <c r="H327" s="9">
        <f>Source!AW268</f>
        <v>1</v>
      </c>
      <c r="I327" s="9">
        <f>IF(Source!BC268&lt;&gt; 0, Source!BC268, 1)</f>
        <v>1</v>
      </c>
      <c r="J327" s="21">
        <f>Source!P268</f>
        <v>54.36</v>
      </c>
      <c r="K327" s="21"/>
    </row>
    <row r="328" spans="1:22" ht="14.25" x14ac:dyDescent="0.2">
      <c r="A328" s="18"/>
      <c r="B328" s="18"/>
      <c r="C328" s="18" t="s">
        <v>739</v>
      </c>
      <c r="D328" s="19" t="s">
        <v>740</v>
      </c>
      <c r="E328" s="9">
        <f>Source!AT268</f>
        <v>70</v>
      </c>
      <c r="F328" s="21"/>
      <c r="G328" s="20"/>
      <c r="H328" s="9"/>
      <c r="I328" s="9"/>
      <c r="J328" s="21">
        <f>SUM(R325:R327)</f>
        <v>1788.36</v>
      </c>
      <c r="K328" s="21"/>
    </row>
    <row r="329" spans="1:22" ht="14.25" x14ac:dyDescent="0.2">
      <c r="A329" s="18"/>
      <c r="B329" s="18"/>
      <c r="C329" s="18" t="s">
        <v>741</v>
      </c>
      <c r="D329" s="19" t="s">
        <v>740</v>
      </c>
      <c r="E329" s="9">
        <f>Source!AU268</f>
        <v>10</v>
      </c>
      <c r="F329" s="21"/>
      <c r="G329" s="20"/>
      <c r="H329" s="9"/>
      <c r="I329" s="9"/>
      <c r="J329" s="21">
        <f>SUM(T325:T328)</f>
        <v>255.48</v>
      </c>
      <c r="K329" s="21"/>
    </row>
    <row r="330" spans="1:22" ht="14.25" x14ac:dyDescent="0.2">
      <c r="A330" s="18"/>
      <c r="B330" s="18"/>
      <c r="C330" s="18" t="s">
        <v>742</v>
      </c>
      <c r="D330" s="19" t="s">
        <v>743</v>
      </c>
      <c r="E330" s="9">
        <f>Source!AQ268</f>
        <v>0.3</v>
      </c>
      <c r="F330" s="21"/>
      <c r="G330" s="20" t="str">
        <f>Source!DI268</f>
        <v>)*4</v>
      </c>
      <c r="H330" s="9">
        <f>Source!AV268</f>
        <v>1</v>
      </c>
      <c r="I330" s="9"/>
      <c r="J330" s="21"/>
      <c r="K330" s="21">
        <f>Source!U268</f>
        <v>3.5999999999999996</v>
      </c>
    </row>
    <row r="331" spans="1:22" ht="15" x14ac:dyDescent="0.25">
      <c r="A331" s="23"/>
      <c r="B331" s="23"/>
      <c r="C331" s="23"/>
      <c r="D331" s="23"/>
      <c r="E331" s="23"/>
      <c r="F331" s="23"/>
      <c r="G331" s="23"/>
      <c r="H331" s="23"/>
      <c r="I331" s="45">
        <f>J326+J327+J328+J329</f>
        <v>4653</v>
      </c>
      <c r="J331" s="45"/>
      <c r="K331" s="24">
        <f>IF(Source!I268&lt;&gt;0, ROUND(I331/Source!I268, 2), 0)</f>
        <v>1551</v>
      </c>
      <c r="P331" s="22">
        <f>I331</f>
        <v>4653</v>
      </c>
    </row>
    <row r="332" spans="1:22" ht="85.5" x14ac:dyDescent="0.2">
      <c r="A332" s="18">
        <v>33</v>
      </c>
      <c r="B332" s="18" t="str">
        <f>Source!F269</f>
        <v>1.23-2103-8-1/1</v>
      </c>
      <c r="C332" s="18" t="str">
        <f>Source!G269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</v>
      </c>
      <c r="D332" s="19" t="str">
        <f>Source!H269</f>
        <v>шт.</v>
      </c>
      <c r="E332" s="9">
        <f>Source!I269</f>
        <v>1</v>
      </c>
      <c r="F332" s="21"/>
      <c r="G332" s="20"/>
      <c r="H332" s="9"/>
      <c r="I332" s="9"/>
      <c r="J332" s="21"/>
      <c r="K332" s="21"/>
      <c r="Q332">
        <f>ROUND((Source!BZ269/100)*ROUND((Source!AF269*Source!AV269)*Source!I269, 2), 2)</f>
        <v>574.88</v>
      </c>
      <c r="R332">
        <f>Source!X269</f>
        <v>574.88</v>
      </c>
      <c r="S332">
        <f>ROUND((Source!CA269/100)*ROUND((Source!AF269*Source!AV269)*Source!I269, 2), 2)</f>
        <v>82.13</v>
      </c>
      <c r="T332">
        <f>Source!Y269</f>
        <v>82.13</v>
      </c>
      <c r="U332">
        <f>ROUND((175/100)*ROUND((Source!AE269*Source!AV269)*Source!I269, 2), 2)</f>
        <v>0</v>
      </c>
      <c r="V332">
        <f>ROUND((108/100)*ROUND(Source!CS269*Source!I269, 2), 2)</f>
        <v>0</v>
      </c>
    </row>
    <row r="333" spans="1:22" ht="14.25" x14ac:dyDescent="0.2">
      <c r="A333" s="18"/>
      <c r="B333" s="18"/>
      <c r="C333" s="18" t="s">
        <v>737</v>
      </c>
      <c r="D333" s="19"/>
      <c r="E333" s="9"/>
      <c r="F333" s="21">
        <f>Source!AO269</f>
        <v>821.26</v>
      </c>
      <c r="G333" s="20" t="str">
        <f>Source!DG269</f>
        <v/>
      </c>
      <c r="H333" s="9">
        <f>Source!AV269</f>
        <v>1</v>
      </c>
      <c r="I333" s="9">
        <f>IF(Source!BA269&lt;&gt; 0, Source!BA269, 1)</f>
        <v>1</v>
      </c>
      <c r="J333" s="21">
        <f>Source!S269</f>
        <v>821.26</v>
      </c>
      <c r="K333" s="21"/>
    </row>
    <row r="334" spans="1:22" ht="14.25" x14ac:dyDescent="0.2">
      <c r="A334" s="18"/>
      <c r="B334" s="18"/>
      <c r="C334" s="18" t="s">
        <v>739</v>
      </c>
      <c r="D334" s="19" t="s">
        <v>740</v>
      </c>
      <c r="E334" s="9">
        <f>Source!AT269</f>
        <v>70</v>
      </c>
      <c r="F334" s="21"/>
      <c r="G334" s="20"/>
      <c r="H334" s="9"/>
      <c r="I334" s="9"/>
      <c r="J334" s="21">
        <f>SUM(R332:R333)</f>
        <v>574.88</v>
      </c>
      <c r="K334" s="21"/>
    </row>
    <row r="335" spans="1:22" ht="14.25" x14ac:dyDescent="0.2">
      <c r="A335" s="18"/>
      <c r="B335" s="18"/>
      <c r="C335" s="18" t="s">
        <v>741</v>
      </c>
      <c r="D335" s="19" t="s">
        <v>740</v>
      </c>
      <c r="E335" s="9">
        <f>Source!AU269</f>
        <v>10</v>
      </c>
      <c r="F335" s="21"/>
      <c r="G335" s="20"/>
      <c r="H335" s="9"/>
      <c r="I335" s="9"/>
      <c r="J335" s="21">
        <f>SUM(T332:T334)</f>
        <v>82.13</v>
      </c>
      <c r="K335" s="21"/>
    </row>
    <row r="336" spans="1:22" ht="14.25" x14ac:dyDescent="0.2">
      <c r="A336" s="18"/>
      <c r="B336" s="18"/>
      <c r="C336" s="18" t="s">
        <v>742</v>
      </c>
      <c r="D336" s="19" t="s">
        <v>743</v>
      </c>
      <c r="E336" s="9">
        <f>Source!AQ269</f>
        <v>1.33</v>
      </c>
      <c r="F336" s="21"/>
      <c r="G336" s="20" t="str">
        <f>Source!DI269</f>
        <v/>
      </c>
      <c r="H336" s="9">
        <f>Source!AV269</f>
        <v>1</v>
      </c>
      <c r="I336" s="9"/>
      <c r="J336" s="21"/>
      <c r="K336" s="21">
        <f>Source!U269</f>
        <v>1.33</v>
      </c>
    </row>
    <row r="337" spans="1:22" ht="15" x14ac:dyDescent="0.25">
      <c r="A337" s="23"/>
      <c r="B337" s="23"/>
      <c r="C337" s="23"/>
      <c r="D337" s="23"/>
      <c r="E337" s="23"/>
      <c r="F337" s="23"/>
      <c r="G337" s="23"/>
      <c r="H337" s="23"/>
      <c r="I337" s="45">
        <f>J333+J334+J335</f>
        <v>1478.27</v>
      </c>
      <c r="J337" s="45"/>
      <c r="K337" s="24">
        <f>IF(Source!I269&lt;&gt;0, ROUND(I337/Source!I269, 2), 0)</f>
        <v>1478.27</v>
      </c>
      <c r="P337" s="22">
        <f>I337</f>
        <v>1478.27</v>
      </c>
    </row>
    <row r="339" spans="1:22" ht="15" x14ac:dyDescent="0.25">
      <c r="A339" s="44" t="str">
        <f>CONCATENATE("Итого по подразделу: ",IF(Source!G271&lt;&gt;"Новый подраздел", Source!G271, ""))</f>
        <v>Итого по подразделу: Автоматизация ИТП</v>
      </c>
      <c r="B339" s="44"/>
      <c r="C339" s="44"/>
      <c r="D339" s="44"/>
      <c r="E339" s="44"/>
      <c r="F339" s="44"/>
      <c r="G339" s="44"/>
      <c r="H339" s="44"/>
      <c r="I339" s="42">
        <f>SUM(P303:P338)</f>
        <v>57450.22</v>
      </c>
      <c r="J339" s="43"/>
      <c r="K339" s="27"/>
    </row>
    <row r="342" spans="1:22" ht="15" x14ac:dyDescent="0.25">
      <c r="A342" s="44" t="str">
        <f>CONCATENATE("Итого по разделу: ",IF(Source!G301&lt;&gt;"Новый раздел", Source!G301, ""))</f>
        <v>Итого по разделу: Внутренние сети отопления и ИТП</v>
      </c>
      <c r="B342" s="44"/>
      <c r="C342" s="44"/>
      <c r="D342" s="44"/>
      <c r="E342" s="44"/>
      <c r="F342" s="44"/>
      <c r="G342" s="44"/>
      <c r="H342" s="44"/>
      <c r="I342" s="42">
        <f>SUM(P138:P341)</f>
        <v>273184.24000000005</v>
      </c>
      <c r="J342" s="43"/>
      <c r="K342" s="27"/>
    </row>
    <row r="345" spans="1:22" ht="16.5" x14ac:dyDescent="0.25">
      <c r="A345" s="46" t="str">
        <f>CONCATENATE("Раздел: ",IF(Source!G331&lt;&gt;"Новый раздел", Source!G331, ""))</f>
        <v>Раздел: Вентиляция и кондиционирование</v>
      </c>
      <c r="B345" s="46"/>
      <c r="C345" s="46"/>
      <c r="D345" s="46"/>
      <c r="E345" s="46"/>
      <c r="F345" s="46"/>
      <c r="G345" s="46"/>
      <c r="H345" s="46"/>
      <c r="I345" s="46"/>
      <c r="J345" s="46"/>
      <c r="K345" s="46"/>
    </row>
    <row r="347" spans="1:22" ht="16.5" x14ac:dyDescent="0.25">
      <c r="A347" s="46" t="str">
        <f>CONCATENATE("Подраздел: ",IF(Source!G335&lt;&gt;"Новый подраздел", Source!G335, ""))</f>
        <v>Подраздел: Общеобменная вентиляция</v>
      </c>
      <c r="B347" s="46"/>
      <c r="C347" s="46"/>
      <c r="D347" s="46"/>
      <c r="E347" s="46"/>
      <c r="F347" s="46"/>
      <c r="G347" s="46"/>
      <c r="H347" s="46"/>
      <c r="I347" s="46"/>
      <c r="J347" s="46"/>
      <c r="K347" s="46"/>
    </row>
    <row r="348" spans="1:22" ht="42.75" x14ac:dyDescent="0.2">
      <c r="A348" s="18">
        <v>34</v>
      </c>
      <c r="B348" s="18" t="str">
        <f>Source!F341</f>
        <v>1.18-2403-20-3/1</v>
      </c>
      <c r="C348" s="18" t="str">
        <f>Source!G341</f>
        <v>Техническое обслуживание вытяжных установок производительностью до 5000 м3/ч - ежеквартальное</v>
      </c>
      <c r="D348" s="19" t="str">
        <f>Source!H341</f>
        <v>установка</v>
      </c>
      <c r="E348" s="9">
        <f>Source!I341</f>
        <v>2</v>
      </c>
      <c r="F348" s="21"/>
      <c r="G348" s="20"/>
      <c r="H348" s="9"/>
      <c r="I348" s="9"/>
      <c r="J348" s="21"/>
      <c r="K348" s="21"/>
      <c r="Q348">
        <f>ROUND((Source!BZ341/100)*ROUND((Source!AF341*Source!AV341)*Source!I341, 2), 2)</f>
        <v>4422.07</v>
      </c>
      <c r="R348">
        <f>Source!X341</f>
        <v>4422.07</v>
      </c>
      <c r="S348">
        <f>ROUND((Source!CA341/100)*ROUND((Source!AF341*Source!AV341)*Source!I341, 2), 2)</f>
        <v>631.72</v>
      </c>
      <c r="T348">
        <f>Source!Y341</f>
        <v>631.72</v>
      </c>
      <c r="U348">
        <f>ROUND((175/100)*ROUND((Source!AE341*Source!AV341)*Source!I341, 2), 2)</f>
        <v>0</v>
      </c>
      <c r="V348">
        <f>ROUND((108/100)*ROUND(Source!CS341*Source!I341, 2), 2)</f>
        <v>0</v>
      </c>
    </row>
    <row r="349" spans="1:22" ht="14.25" x14ac:dyDescent="0.2">
      <c r="A349" s="18"/>
      <c r="B349" s="18"/>
      <c r="C349" s="18" t="s">
        <v>737</v>
      </c>
      <c r="D349" s="19"/>
      <c r="E349" s="9"/>
      <c r="F349" s="21">
        <f>Source!AO341</f>
        <v>1579.31</v>
      </c>
      <c r="G349" s="20" t="str">
        <f>Source!DG341</f>
        <v>)*2</v>
      </c>
      <c r="H349" s="9">
        <f>Source!AV341</f>
        <v>1</v>
      </c>
      <c r="I349" s="9">
        <f>IF(Source!BA341&lt;&gt; 0, Source!BA341, 1)</f>
        <v>1</v>
      </c>
      <c r="J349" s="21">
        <f>Source!S341</f>
        <v>6317.24</v>
      </c>
      <c r="K349" s="21"/>
    </row>
    <row r="350" spans="1:22" ht="14.25" x14ac:dyDescent="0.2">
      <c r="A350" s="18"/>
      <c r="B350" s="18"/>
      <c r="C350" s="18" t="s">
        <v>738</v>
      </c>
      <c r="D350" s="19"/>
      <c r="E350" s="9"/>
      <c r="F350" s="21">
        <f>Source!AL341</f>
        <v>0.03</v>
      </c>
      <c r="G350" s="20" t="str">
        <f>Source!DD341</f>
        <v>)*2</v>
      </c>
      <c r="H350" s="9">
        <f>Source!AW341</f>
        <v>1</v>
      </c>
      <c r="I350" s="9">
        <f>IF(Source!BC341&lt;&gt; 0, Source!BC341, 1)</f>
        <v>1</v>
      </c>
      <c r="J350" s="21">
        <f>Source!P341</f>
        <v>0.12</v>
      </c>
      <c r="K350" s="21"/>
    </row>
    <row r="351" spans="1:22" ht="14.25" x14ac:dyDescent="0.2">
      <c r="A351" s="18"/>
      <c r="B351" s="18"/>
      <c r="C351" s="18" t="s">
        <v>739</v>
      </c>
      <c r="D351" s="19" t="s">
        <v>740</v>
      </c>
      <c r="E351" s="9">
        <f>Source!AT341</f>
        <v>70</v>
      </c>
      <c r="F351" s="21"/>
      <c r="G351" s="20"/>
      <c r="H351" s="9"/>
      <c r="I351" s="9"/>
      <c r="J351" s="21">
        <f>SUM(R348:R350)</f>
        <v>4422.07</v>
      </c>
      <c r="K351" s="21"/>
    </row>
    <row r="352" spans="1:22" ht="14.25" x14ac:dyDescent="0.2">
      <c r="A352" s="18"/>
      <c r="B352" s="18"/>
      <c r="C352" s="18" t="s">
        <v>741</v>
      </c>
      <c r="D352" s="19" t="s">
        <v>740</v>
      </c>
      <c r="E352" s="9">
        <f>Source!AU341</f>
        <v>10</v>
      </c>
      <c r="F352" s="21"/>
      <c r="G352" s="20"/>
      <c r="H352" s="9"/>
      <c r="I352" s="9"/>
      <c r="J352" s="21">
        <f>SUM(T348:T351)</f>
        <v>631.72</v>
      </c>
      <c r="K352" s="21"/>
    </row>
    <row r="353" spans="1:22" ht="14.25" x14ac:dyDescent="0.2">
      <c r="A353" s="18"/>
      <c r="B353" s="18"/>
      <c r="C353" s="18" t="s">
        <v>742</v>
      </c>
      <c r="D353" s="19" t="s">
        <v>743</v>
      </c>
      <c r="E353" s="9">
        <f>Source!AQ341</f>
        <v>2.38</v>
      </c>
      <c r="F353" s="21"/>
      <c r="G353" s="20" t="str">
        <f>Source!DI341</f>
        <v>)*2</v>
      </c>
      <c r="H353" s="9">
        <f>Source!AV341</f>
        <v>1</v>
      </c>
      <c r="I353" s="9"/>
      <c r="J353" s="21"/>
      <c r="K353" s="21">
        <f>Source!U341</f>
        <v>9.52</v>
      </c>
    </row>
    <row r="354" spans="1:22" ht="15" x14ac:dyDescent="0.25">
      <c r="A354" s="23"/>
      <c r="B354" s="23"/>
      <c r="C354" s="23"/>
      <c r="D354" s="23"/>
      <c r="E354" s="23"/>
      <c r="F354" s="23"/>
      <c r="G354" s="23"/>
      <c r="H354" s="23"/>
      <c r="I354" s="45">
        <f>J349+J350+J351+J352</f>
        <v>11371.15</v>
      </c>
      <c r="J354" s="45"/>
      <c r="K354" s="24">
        <f>IF(Source!I341&lt;&gt;0, ROUND(I354/Source!I341, 2), 0)</f>
        <v>5685.58</v>
      </c>
      <c r="P354" s="22">
        <f>I354</f>
        <v>11371.15</v>
      </c>
    </row>
    <row r="355" spans="1:22" ht="42.75" x14ac:dyDescent="0.2">
      <c r="A355" s="18">
        <v>35</v>
      </c>
      <c r="B355" s="18" t="str">
        <f>Source!F345</f>
        <v>1.18-2403-21-4/1</v>
      </c>
      <c r="C355" s="18" t="str">
        <f>Source!G345</f>
        <v>Техническое обслуживание приточных установок производительностью до 5000 м3/ч - ежеквартальное</v>
      </c>
      <c r="D355" s="19" t="str">
        <f>Source!H345</f>
        <v>установка</v>
      </c>
      <c r="E355" s="9">
        <f>Source!I345</f>
        <v>2</v>
      </c>
      <c r="F355" s="21"/>
      <c r="G355" s="20"/>
      <c r="H355" s="9"/>
      <c r="I355" s="9"/>
      <c r="J355" s="21"/>
      <c r="K355" s="21"/>
      <c r="Q355">
        <f>ROUND((Source!BZ345/100)*ROUND((Source!AF345*Source!AV345)*Source!I345, 2), 2)</f>
        <v>5834.16</v>
      </c>
      <c r="R355">
        <f>Source!X345</f>
        <v>5834.16</v>
      </c>
      <c r="S355">
        <f>ROUND((Source!CA345/100)*ROUND((Source!AF345*Source!AV345)*Source!I345, 2), 2)</f>
        <v>833.45</v>
      </c>
      <c r="T355">
        <f>Source!Y345</f>
        <v>833.45</v>
      </c>
      <c r="U355">
        <f>ROUND((175/100)*ROUND((Source!AE345*Source!AV345)*Source!I345, 2), 2)</f>
        <v>0.14000000000000001</v>
      </c>
      <c r="V355">
        <f>ROUND((108/100)*ROUND(Source!CS345*Source!I345, 2), 2)</f>
        <v>0.09</v>
      </c>
    </row>
    <row r="356" spans="1:22" ht="14.25" x14ac:dyDescent="0.2">
      <c r="A356" s="18"/>
      <c r="B356" s="18"/>
      <c r="C356" s="18" t="s">
        <v>737</v>
      </c>
      <c r="D356" s="19"/>
      <c r="E356" s="9"/>
      <c r="F356" s="21">
        <f>Source!AO345</f>
        <v>2083.63</v>
      </c>
      <c r="G356" s="20" t="str">
        <f>Source!DG345</f>
        <v>)*2</v>
      </c>
      <c r="H356" s="9">
        <f>Source!AV345</f>
        <v>1</v>
      </c>
      <c r="I356" s="9">
        <f>IF(Source!BA345&lt;&gt; 0, Source!BA345, 1)</f>
        <v>1</v>
      </c>
      <c r="J356" s="21">
        <f>Source!S345</f>
        <v>8334.52</v>
      </c>
      <c r="K356" s="21"/>
    </row>
    <row r="357" spans="1:22" ht="14.25" x14ac:dyDescent="0.2">
      <c r="A357" s="18"/>
      <c r="B357" s="18"/>
      <c r="C357" s="18" t="s">
        <v>744</v>
      </c>
      <c r="D357" s="19"/>
      <c r="E357" s="9"/>
      <c r="F357" s="21">
        <f>Source!AM345</f>
        <v>1.79</v>
      </c>
      <c r="G357" s="20" t="str">
        <f>Source!DE345</f>
        <v>)*2</v>
      </c>
      <c r="H357" s="9">
        <f>Source!AV345</f>
        <v>1</v>
      </c>
      <c r="I357" s="9">
        <f>IF(Source!BB345&lt;&gt; 0, Source!BB345, 1)</f>
        <v>1</v>
      </c>
      <c r="J357" s="21">
        <f>Source!Q345</f>
        <v>7.16</v>
      </c>
      <c r="K357" s="21"/>
    </row>
    <row r="358" spans="1:22" ht="14.25" x14ac:dyDescent="0.2">
      <c r="A358" s="18"/>
      <c r="B358" s="18"/>
      <c r="C358" s="18" t="s">
        <v>745</v>
      </c>
      <c r="D358" s="19"/>
      <c r="E358" s="9"/>
      <c r="F358" s="21">
        <f>Source!AN345</f>
        <v>0.02</v>
      </c>
      <c r="G358" s="20" t="str">
        <f>Source!DF345</f>
        <v>)*2</v>
      </c>
      <c r="H358" s="9">
        <f>Source!AV345</f>
        <v>1</v>
      </c>
      <c r="I358" s="9">
        <f>IF(Source!BS345&lt;&gt; 0, Source!BS345, 1)</f>
        <v>1</v>
      </c>
      <c r="J358" s="26">
        <f>Source!R345</f>
        <v>0.08</v>
      </c>
      <c r="K358" s="21"/>
    </row>
    <row r="359" spans="1:22" ht="14.25" x14ac:dyDescent="0.2">
      <c r="A359" s="18"/>
      <c r="B359" s="18"/>
      <c r="C359" s="18" t="s">
        <v>738</v>
      </c>
      <c r="D359" s="19"/>
      <c r="E359" s="9"/>
      <c r="F359" s="21">
        <f>Source!AL345</f>
        <v>10.08</v>
      </c>
      <c r="G359" s="20" t="str">
        <f>Source!DD345</f>
        <v>)*2</v>
      </c>
      <c r="H359" s="9">
        <f>Source!AW345</f>
        <v>1</v>
      </c>
      <c r="I359" s="9">
        <f>IF(Source!BC345&lt;&gt; 0, Source!BC345, 1)</f>
        <v>1</v>
      </c>
      <c r="J359" s="21">
        <f>Source!P345</f>
        <v>40.32</v>
      </c>
      <c r="K359" s="21"/>
    </row>
    <row r="360" spans="1:22" ht="14.25" x14ac:dyDescent="0.2">
      <c r="A360" s="18"/>
      <c r="B360" s="18"/>
      <c r="C360" s="18" t="s">
        <v>739</v>
      </c>
      <c r="D360" s="19" t="s">
        <v>740</v>
      </c>
      <c r="E360" s="9">
        <f>Source!AT345</f>
        <v>70</v>
      </c>
      <c r="F360" s="21"/>
      <c r="G360" s="20"/>
      <c r="H360" s="9"/>
      <c r="I360" s="9"/>
      <c r="J360" s="21">
        <f>SUM(R355:R359)</f>
        <v>5834.16</v>
      </c>
      <c r="K360" s="21"/>
    </row>
    <row r="361" spans="1:22" ht="14.25" x14ac:dyDescent="0.2">
      <c r="A361" s="18"/>
      <c r="B361" s="18"/>
      <c r="C361" s="18" t="s">
        <v>741</v>
      </c>
      <c r="D361" s="19" t="s">
        <v>740</v>
      </c>
      <c r="E361" s="9">
        <f>Source!AU345</f>
        <v>10</v>
      </c>
      <c r="F361" s="21"/>
      <c r="G361" s="20"/>
      <c r="H361" s="9"/>
      <c r="I361" s="9"/>
      <c r="J361" s="21">
        <f>SUM(T355:T360)</f>
        <v>833.45</v>
      </c>
      <c r="K361" s="21"/>
    </row>
    <row r="362" spans="1:22" ht="14.25" x14ac:dyDescent="0.2">
      <c r="A362" s="18"/>
      <c r="B362" s="18"/>
      <c r="C362" s="18" t="s">
        <v>746</v>
      </c>
      <c r="D362" s="19" t="s">
        <v>740</v>
      </c>
      <c r="E362" s="9">
        <f>108</f>
        <v>108</v>
      </c>
      <c r="F362" s="21"/>
      <c r="G362" s="20"/>
      <c r="H362" s="9"/>
      <c r="I362" s="9"/>
      <c r="J362" s="21">
        <f>SUM(V355:V361)</f>
        <v>0.09</v>
      </c>
      <c r="K362" s="21"/>
    </row>
    <row r="363" spans="1:22" ht="14.25" x14ac:dyDescent="0.2">
      <c r="A363" s="18"/>
      <c r="B363" s="18"/>
      <c r="C363" s="18" t="s">
        <v>742</v>
      </c>
      <c r="D363" s="19" t="s">
        <v>743</v>
      </c>
      <c r="E363" s="9">
        <f>Source!AQ345</f>
        <v>3.14</v>
      </c>
      <c r="F363" s="21"/>
      <c r="G363" s="20" t="str">
        <f>Source!DI345</f>
        <v>)*2</v>
      </c>
      <c r="H363" s="9">
        <f>Source!AV345</f>
        <v>1</v>
      </c>
      <c r="I363" s="9"/>
      <c r="J363" s="21"/>
      <c r="K363" s="21">
        <f>Source!U345</f>
        <v>12.56</v>
      </c>
    </row>
    <row r="364" spans="1:22" ht="15" x14ac:dyDescent="0.25">
      <c r="A364" s="23"/>
      <c r="B364" s="23"/>
      <c r="C364" s="23"/>
      <c r="D364" s="23"/>
      <c r="E364" s="23"/>
      <c r="F364" s="23"/>
      <c r="G364" s="23"/>
      <c r="H364" s="23"/>
      <c r="I364" s="45">
        <f>J356+J357+J359+J360+J361+J362</f>
        <v>15049.7</v>
      </c>
      <c r="J364" s="45"/>
      <c r="K364" s="24">
        <f>IF(Source!I345&lt;&gt;0, ROUND(I364/Source!I345, 2), 0)</f>
        <v>7524.85</v>
      </c>
      <c r="P364" s="22">
        <f>I364</f>
        <v>15049.7</v>
      </c>
    </row>
    <row r="365" spans="1:22" ht="42.75" x14ac:dyDescent="0.2">
      <c r="A365" s="18">
        <v>36</v>
      </c>
      <c r="B365" s="18" t="str">
        <f>Source!F348</f>
        <v>1.18-2403-21-6/1</v>
      </c>
      <c r="C365" s="18" t="str">
        <f>Source!G348</f>
        <v>Техническое обслуживание приточных установок производительностью до 20000 м3/ч - ежеквартальное</v>
      </c>
      <c r="D365" s="19" t="str">
        <f>Source!H348</f>
        <v>установка</v>
      </c>
      <c r="E365" s="9">
        <f>Source!I348</f>
        <v>1</v>
      </c>
      <c r="F365" s="21"/>
      <c r="G365" s="20"/>
      <c r="H365" s="9"/>
      <c r="I365" s="9"/>
      <c r="J365" s="21"/>
      <c r="K365" s="21"/>
      <c r="Q365">
        <f>ROUND((Source!BZ348/100)*ROUND((Source!AF348*Source!AV348)*Source!I348, 2), 2)</f>
        <v>4682.17</v>
      </c>
      <c r="R365">
        <f>Source!X348</f>
        <v>4682.17</v>
      </c>
      <c r="S365">
        <f>ROUND((Source!CA348/100)*ROUND((Source!AF348*Source!AV348)*Source!I348, 2), 2)</f>
        <v>668.88</v>
      </c>
      <c r="T365">
        <f>Source!Y348</f>
        <v>668.88</v>
      </c>
      <c r="U365">
        <f>ROUND((175/100)*ROUND((Source!AE348*Source!AV348)*Source!I348, 2), 2)</f>
        <v>0.25</v>
      </c>
      <c r="V365">
        <f>ROUND((108/100)*ROUND(Source!CS348*Source!I348, 2), 2)</f>
        <v>0.15</v>
      </c>
    </row>
    <row r="366" spans="1:22" ht="14.25" x14ac:dyDescent="0.2">
      <c r="A366" s="18"/>
      <c r="B366" s="18"/>
      <c r="C366" s="18" t="s">
        <v>737</v>
      </c>
      <c r="D366" s="19"/>
      <c r="E366" s="9"/>
      <c r="F366" s="21">
        <f>Source!AO348</f>
        <v>3344.41</v>
      </c>
      <c r="G366" s="20" t="str">
        <f>Source!DG348</f>
        <v>)*2</v>
      </c>
      <c r="H366" s="9">
        <f>Source!AV348</f>
        <v>1</v>
      </c>
      <c r="I366" s="9">
        <f>IF(Source!BA348&lt;&gt; 0, Source!BA348, 1)</f>
        <v>1</v>
      </c>
      <c r="J366" s="21">
        <f>Source!S348</f>
        <v>6688.82</v>
      </c>
      <c r="K366" s="21"/>
    </row>
    <row r="367" spans="1:22" ht="14.25" x14ac:dyDescent="0.2">
      <c r="A367" s="18"/>
      <c r="B367" s="18"/>
      <c r="C367" s="18" t="s">
        <v>744</v>
      </c>
      <c r="D367" s="19"/>
      <c r="E367" s="9"/>
      <c r="F367" s="21">
        <f>Source!AM348</f>
        <v>5.36</v>
      </c>
      <c r="G367" s="20" t="str">
        <f>Source!DE348</f>
        <v>)*2</v>
      </c>
      <c r="H367" s="9">
        <f>Source!AV348</f>
        <v>1</v>
      </c>
      <c r="I367" s="9">
        <f>IF(Source!BB348&lt;&gt; 0, Source!BB348, 1)</f>
        <v>1</v>
      </c>
      <c r="J367" s="21">
        <f>Source!Q348</f>
        <v>10.72</v>
      </c>
      <c r="K367" s="21"/>
    </row>
    <row r="368" spans="1:22" ht="14.25" x14ac:dyDescent="0.2">
      <c r="A368" s="18"/>
      <c r="B368" s="18"/>
      <c r="C368" s="18" t="s">
        <v>745</v>
      </c>
      <c r="D368" s="19"/>
      <c r="E368" s="9"/>
      <c r="F368" s="21">
        <f>Source!AN348</f>
        <v>7.0000000000000007E-2</v>
      </c>
      <c r="G368" s="20" t="str">
        <f>Source!DF348</f>
        <v>)*2</v>
      </c>
      <c r="H368" s="9">
        <f>Source!AV348</f>
        <v>1</v>
      </c>
      <c r="I368" s="9">
        <f>IF(Source!BS348&lt;&gt; 0, Source!BS348, 1)</f>
        <v>1</v>
      </c>
      <c r="J368" s="26">
        <f>Source!R348</f>
        <v>0.14000000000000001</v>
      </c>
      <c r="K368" s="21"/>
    </row>
    <row r="369" spans="1:22" ht="14.25" x14ac:dyDescent="0.2">
      <c r="A369" s="18"/>
      <c r="B369" s="18"/>
      <c r="C369" s="18" t="s">
        <v>738</v>
      </c>
      <c r="D369" s="19"/>
      <c r="E369" s="9"/>
      <c r="F369" s="21">
        <f>Source!AL348</f>
        <v>32.119999999999997</v>
      </c>
      <c r="G369" s="20" t="str">
        <f>Source!DD348</f>
        <v/>
      </c>
      <c r="H369" s="9">
        <f>Source!AW348</f>
        <v>1</v>
      </c>
      <c r="I369" s="9">
        <f>IF(Source!BC348&lt;&gt; 0, Source!BC348, 1)</f>
        <v>1</v>
      </c>
      <c r="J369" s="21">
        <f>Source!P348</f>
        <v>32.119999999999997</v>
      </c>
      <c r="K369" s="21"/>
    </row>
    <row r="370" spans="1:22" ht="14.25" x14ac:dyDescent="0.2">
      <c r="A370" s="18"/>
      <c r="B370" s="18"/>
      <c r="C370" s="18" t="s">
        <v>739</v>
      </c>
      <c r="D370" s="19" t="s">
        <v>740</v>
      </c>
      <c r="E370" s="9">
        <f>Source!AT348</f>
        <v>70</v>
      </c>
      <c r="F370" s="21"/>
      <c r="G370" s="20"/>
      <c r="H370" s="9"/>
      <c r="I370" s="9"/>
      <c r="J370" s="21">
        <f>SUM(R365:R369)</f>
        <v>4682.17</v>
      </c>
      <c r="K370" s="21"/>
    </row>
    <row r="371" spans="1:22" ht="14.25" x14ac:dyDescent="0.2">
      <c r="A371" s="18"/>
      <c r="B371" s="18"/>
      <c r="C371" s="18" t="s">
        <v>741</v>
      </c>
      <c r="D371" s="19" t="s">
        <v>740</v>
      </c>
      <c r="E371" s="9">
        <f>Source!AU348</f>
        <v>10</v>
      </c>
      <c r="F371" s="21"/>
      <c r="G371" s="20"/>
      <c r="H371" s="9"/>
      <c r="I371" s="9"/>
      <c r="J371" s="21">
        <f>SUM(T365:T370)</f>
        <v>668.88</v>
      </c>
      <c r="K371" s="21"/>
    </row>
    <row r="372" spans="1:22" ht="14.25" x14ac:dyDescent="0.2">
      <c r="A372" s="18"/>
      <c r="B372" s="18"/>
      <c r="C372" s="18" t="s">
        <v>746</v>
      </c>
      <c r="D372" s="19" t="s">
        <v>740</v>
      </c>
      <c r="E372" s="9">
        <f>108</f>
        <v>108</v>
      </c>
      <c r="F372" s="21"/>
      <c r="G372" s="20"/>
      <c r="H372" s="9"/>
      <c r="I372" s="9"/>
      <c r="J372" s="21">
        <f>SUM(V365:V371)</f>
        <v>0.15</v>
      </c>
      <c r="K372" s="21"/>
    </row>
    <row r="373" spans="1:22" ht="14.25" x14ac:dyDescent="0.2">
      <c r="A373" s="18"/>
      <c r="B373" s="18"/>
      <c r="C373" s="18" t="s">
        <v>742</v>
      </c>
      <c r="D373" s="19" t="s">
        <v>743</v>
      </c>
      <c r="E373" s="9">
        <f>Source!AQ348</f>
        <v>5.04</v>
      </c>
      <c r="F373" s="21"/>
      <c r="G373" s="20" t="str">
        <f>Source!DI348</f>
        <v>)*2</v>
      </c>
      <c r="H373" s="9">
        <f>Source!AV348</f>
        <v>1</v>
      </c>
      <c r="I373" s="9"/>
      <c r="J373" s="21"/>
      <c r="K373" s="21">
        <f>Source!U348</f>
        <v>10.08</v>
      </c>
    </row>
    <row r="374" spans="1:22" ht="15" x14ac:dyDescent="0.25">
      <c r="A374" s="23"/>
      <c r="B374" s="23"/>
      <c r="C374" s="23"/>
      <c r="D374" s="23"/>
      <c r="E374" s="23"/>
      <c r="F374" s="23"/>
      <c r="G374" s="23"/>
      <c r="H374" s="23"/>
      <c r="I374" s="45">
        <f>J366+J367+J369+J370+J371+J372</f>
        <v>12082.859999999999</v>
      </c>
      <c r="J374" s="45"/>
      <c r="K374" s="24">
        <f>IF(Source!I348&lt;&gt;0, ROUND(I374/Source!I348, 2), 0)</f>
        <v>12082.86</v>
      </c>
      <c r="P374" s="22">
        <f>I374</f>
        <v>12082.859999999999</v>
      </c>
    </row>
    <row r="375" spans="1:22" ht="57" x14ac:dyDescent="0.2">
      <c r="A375" s="18">
        <v>37</v>
      </c>
      <c r="B375" s="18" t="str">
        <f>Source!F351</f>
        <v>1.18-2203-3-7/1</v>
      </c>
      <c r="C375" s="18" t="str">
        <f>Source!G351</f>
        <v>Техническое обслуживание клапанов воздушных регулирующих с ручным приводом диаметром/периметром до 1000/3200 мм</v>
      </c>
      <c r="D375" s="19" t="str">
        <f>Source!H351</f>
        <v>шт.</v>
      </c>
      <c r="E375" s="9">
        <f>Source!I351</f>
        <v>85</v>
      </c>
      <c r="F375" s="21"/>
      <c r="G375" s="20"/>
      <c r="H375" s="9"/>
      <c r="I375" s="9"/>
      <c r="J375" s="21"/>
      <c r="K375" s="21"/>
      <c r="Q375">
        <f>ROUND((Source!BZ351/100)*ROUND((Source!AF351*Source!AV351)*Source!I351, 2), 2)</f>
        <v>12124.32</v>
      </c>
      <c r="R375">
        <f>Source!X351</f>
        <v>12124.32</v>
      </c>
      <c r="S375">
        <f>ROUND((Source!CA351/100)*ROUND((Source!AF351*Source!AV351)*Source!I351, 2), 2)</f>
        <v>1732.05</v>
      </c>
      <c r="T375">
        <f>Source!Y351</f>
        <v>1732.05</v>
      </c>
      <c r="U375">
        <f>ROUND((175/100)*ROUND((Source!AE351*Source!AV351)*Source!I351, 2), 2)</f>
        <v>4916.1899999999996</v>
      </c>
      <c r="V375">
        <f>ROUND((108/100)*ROUND(Source!CS351*Source!I351, 2), 2)</f>
        <v>3033.99</v>
      </c>
    </row>
    <row r="376" spans="1:22" ht="14.25" x14ac:dyDescent="0.2">
      <c r="A376" s="18"/>
      <c r="B376" s="18"/>
      <c r="C376" s="18" t="s">
        <v>737</v>
      </c>
      <c r="D376" s="19"/>
      <c r="E376" s="9"/>
      <c r="F376" s="21">
        <f>Source!AO351</f>
        <v>203.77</v>
      </c>
      <c r="G376" s="20" t="str">
        <f>Source!DG351</f>
        <v/>
      </c>
      <c r="H376" s="9">
        <f>Source!AV351</f>
        <v>1</v>
      </c>
      <c r="I376" s="9">
        <f>IF(Source!BA351&lt;&gt; 0, Source!BA351, 1)</f>
        <v>1</v>
      </c>
      <c r="J376" s="21">
        <f>Source!S351</f>
        <v>17320.45</v>
      </c>
      <c r="K376" s="21"/>
    </row>
    <row r="377" spans="1:22" ht="14.25" x14ac:dyDescent="0.2">
      <c r="A377" s="18"/>
      <c r="B377" s="18"/>
      <c r="C377" s="18" t="s">
        <v>744</v>
      </c>
      <c r="D377" s="19"/>
      <c r="E377" s="9"/>
      <c r="F377" s="21">
        <f>Source!AM351</f>
        <v>52.12</v>
      </c>
      <c r="G377" s="20" t="str">
        <f>Source!DE351</f>
        <v/>
      </c>
      <c r="H377" s="9">
        <f>Source!AV351</f>
        <v>1</v>
      </c>
      <c r="I377" s="9">
        <f>IF(Source!BB351&lt;&gt; 0, Source!BB351, 1)</f>
        <v>1</v>
      </c>
      <c r="J377" s="21">
        <f>Source!Q351</f>
        <v>4430.2</v>
      </c>
      <c r="K377" s="21"/>
    </row>
    <row r="378" spans="1:22" ht="14.25" x14ac:dyDescent="0.2">
      <c r="A378" s="18"/>
      <c r="B378" s="18"/>
      <c r="C378" s="18" t="s">
        <v>745</v>
      </c>
      <c r="D378" s="19"/>
      <c r="E378" s="9"/>
      <c r="F378" s="21">
        <f>Source!AN351</f>
        <v>33.049999999999997</v>
      </c>
      <c r="G378" s="20" t="str">
        <f>Source!DF351</f>
        <v/>
      </c>
      <c r="H378" s="9">
        <f>Source!AV351</f>
        <v>1</v>
      </c>
      <c r="I378" s="9">
        <f>IF(Source!BS351&lt;&gt; 0, Source!BS351, 1)</f>
        <v>1</v>
      </c>
      <c r="J378" s="26">
        <f>Source!R351</f>
        <v>2809.25</v>
      </c>
      <c r="K378" s="21"/>
    </row>
    <row r="379" spans="1:22" ht="14.25" x14ac:dyDescent="0.2">
      <c r="A379" s="18"/>
      <c r="B379" s="18"/>
      <c r="C379" s="18" t="s">
        <v>738</v>
      </c>
      <c r="D379" s="19"/>
      <c r="E379" s="9"/>
      <c r="F379" s="21">
        <f>Source!AL351</f>
        <v>0.79</v>
      </c>
      <c r="G379" s="20" t="str">
        <f>Source!DD351</f>
        <v/>
      </c>
      <c r="H379" s="9">
        <f>Source!AW351</f>
        <v>1</v>
      </c>
      <c r="I379" s="9">
        <f>IF(Source!BC351&lt;&gt; 0, Source!BC351, 1)</f>
        <v>1</v>
      </c>
      <c r="J379" s="21">
        <f>Source!P351</f>
        <v>67.150000000000006</v>
      </c>
      <c r="K379" s="21"/>
    </row>
    <row r="380" spans="1:22" ht="14.25" x14ac:dyDescent="0.2">
      <c r="A380" s="18"/>
      <c r="B380" s="18"/>
      <c r="C380" s="18" t="s">
        <v>739</v>
      </c>
      <c r="D380" s="19" t="s">
        <v>740</v>
      </c>
      <c r="E380" s="9">
        <f>Source!AT351</f>
        <v>70</v>
      </c>
      <c r="F380" s="21"/>
      <c r="G380" s="20"/>
      <c r="H380" s="9"/>
      <c r="I380" s="9"/>
      <c r="J380" s="21">
        <f>SUM(R375:R379)</f>
        <v>12124.32</v>
      </c>
      <c r="K380" s="21"/>
    </row>
    <row r="381" spans="1:22" ht="14.25" x14ac:dyDescent="0.2">
      <c r="A381" s="18"/>
      <c r="B381" s="18"/>
      <c r="C381" s="18" t="s">
        <v>741</v>
      </c>
      <c r="D381" s="19" t="s">
        <v>740</v>
      </c>
      <c r="E381" s="9">
        <f>Source!AU351</f>
        <v>10</v>
      </c>
      <c r="F381" s="21"/>
      <c r="G381" s="20"/>
      <c r="H381" s="9"/>
      <c r="I381" s="9"/>
      <c r="J381" s="21">
        <f>SUM(T375:T380)</f>
        <v>1732.05</v>
      </c>
      <c r="K381" s="21"/>
    </row>
    <row r="382" spans="1:22" ht="14.25" x14ac:dyDescent="0.2">
      <c r="A382" s="18"/>
      <c r="B382" s="18"/>
      <c r="C382" s="18" t="s">
        <v>746</v>
      </c>
      <c r="D382" s="19" t="s">
        <v>740</v>
      </c>
      <c r="E382" s="9">
        <f>108</f>
        <v>108</v>
      </c>
      <c r="F382" s="21"/>
      <c r="G382" s="20"/>
      <c r="H382" s="9"/>
      <c r="I382" s="9"/>
      <c r="J382" s="21">
        <f>SUM(V375:V381)</f>
        <v>3033.99</v>
      </c>
      <c r="K382" s="21"/>
    </row>
    <row r="383" spans="1:22" ht="14.25" x14ac:dyDescent="0.2">
      <c r="A383" s="18"/>
      <c r="B383" s="18"/>
      <c r="C383" s="18" t="s">
        <v>742</v>
      </c>
      <c r="D383" s="19" t="s">
        <v>743</v>
      </c>
      <c r="E383" s="9">
        <f>Source!AQ351</f>
        <v>0.33</v>
      </c>
      <c r="F383" s="21"/>
      <c r="G383" s="20" t="str">
        <f>Source!DI351</f>
        <v/>
      </c>
      <c r="H383" s="9">
        <f>Source!AV351</f>
        <v>1</v>
      </c>
      <c r="I383" s="9"/>
      <c r="J383" s="21"/>
      <c r="K383" s="21">
        <f>Source!U351</f>
        <v>28.05</v>
      </c>
    </row>
    <row r="384" spans="1:22" ht="15" x14ac:dyDescent="0.25">
      <c r="A384" s="23"/>
      <c r="B384" s="23"/>
      <c r="C384" s="23"/>
      <c r="D384" s="23"/>
      <c r="E384" s="23"/>
      <c r="F384" s="23"/>
      <c r="G384" s="23"/>
      <c r="H384" s="23"/>
      <c r="I384" s="45">
        <f>J376+J377+J379+J380+J381+J382</f>
        <v>38708.160000000003</v>
      </c>
      <c r="J384" s="45"/>
      <c r="K384" s="24">
        <f>IF(Source!I351&lt;&gt;0, ROUND(I384/Source!I351, 2), 0)</f>
        <v>455.39</v>
      </c>
      <c r="P384" s="22">
        <f>I384</f>
        <v>38708.160000000003</v>
      </c>
    </row>
    <row r="386" spans="1:22" ht="15" x14ac:dyDescent="0.25">
      <c r="A386" s="44" t="str">
        <f>CONCATENATE("Итого по подразделу: ",IF(Source!G353&lt;&gt;"Новый подраздел", Source!G353, ""))</f>
        <v>Итого по подразделу: Общеобменная вентиляция</v>
      </c>
      <c r="B386" s="44"/>
      <c r="C386" s="44"/>
      <c r="D386" s="44"/>
      <c r="E386" s="44"/>
      <c r="F386" s="44"/>
      <c r="G386" s="44"/>
      <c r="H386" s="44"/>
      <c r="I386" s="42">
        <f>SUM(P347:P385)</f>
        <v>77211.87</v>
      </c>
      <c r="J386" s="43"/>
      <c r="K386" s="27"/>
    </row>
    <row r="387" spans="1:22" hidden="1" x14ac:dyDescent="0.2"/>
    <row r="388" spans="1:22" hidden="1" x14ac:dyDescent="0.2"/>
    <row r="389" spans="1:22" ht="16.5" hidden="1" x14ac:dyDescent="0.25">
      <c r="A389" s="46" t="str">
        <f>CONCATENATE("Подраздел: ",IF(Source!G383&lt;&gt;"Новый подраздел", Source!G383, ""))</f>
        <v>Подраздел: Очистка и дезинфекция воздуховодов</v>
      </c>
      <c r="B389" s="46"/>
      <c r="C389" s="46"/>
      <c r="D389" s="46"/>
      <c r="E389" s="46"/>
      <c r="F389" s="46"/>
      <c r="G389" s="46"/>
      <c r="H389" s="46"/>
      <c r="I389" s="46"/>
      <c r="J389" s="46"/>
      <c r="K389" s="46"/>
    </row>
    <row r="390" spans="1:22" hidden="1" x14ac:dyDescent="0.2"/>
    <row r="391" spans="1:22" ht="15" hidden="1" x14ac:dyDescent="0.25">
      <c r="A391" s="44" t="str">
        <f>CONCATENATE("Итого по подразделу: ",IF(Source!G390&lt;&gt;"Новый подраздел", Source!G390, ""))</f>
        <v>Итого по подразделу: Очистка и дезинфекция воздуховодов</v>
      </c>
      <c r="B391" s="44"/>
      <c r="C391" s="44"/>
      <c r="D391" s="44"/>
      <c r="E391" s="44"/>
      <c r="F391" s="44"/>
      <c r="G391" s="44"/>
      <c r="H391" s="44"/>
      <c r="I391" s="42">
        <f>SUM(P389:P390)</f>
        <v>0</v>
      </c>
      <c r="J391" s="43"/>
      <c r="K391" s="27"/>
    </row>
    <row r="392" spans="1:22" hidden="1" x14ac:dyDescent="0.2"/>
    <row r="394" spans="1:22" ht="16.5" x14ac:dyDescent="0.25">
      <c r="A394" s="46" t="str">
        <f>CONCATENATE("Подраздел: ",IF(Source!G420&lt;&gt;"Новый подраздел", Source!G420, ""))</f>
        <v>Подраздел: Кондиционирование</v>
      </c>
      <c r="B394" s="46"/>
      <c r="C394" s="46"/>
      <c r="D394" s="46"/>
      <c r="E394" s="46"/>
      <c r="F394" s="46"/>
      <c r="G394" s="46"/>
      <c r="H394" s="46"/>
      <c r="I394" s="46"/>
      <c r="J394" s="46"/>
      <c r="K394" s="46"/>
    </row>
    <row r="395" spans="1:22" ht="42.75" x14ac:dyDescent="0.2">
      <c r="A395" s="18">
        <v>38</v>
      </c>
      <c r="B395" s="18" t="str">
        <f>Source!F425</f>
        <v>1.18-2403-17-3/1</v>
      </c>
      <c r="C395" s="18" t="str">
        <f>Source!G425</f>
        <v>Техническое обслуживание внутренних кассетных блоков сплит систем мощностью до 5 кВт - полугодовое</v>
      </c>
      <c r="D395" s="19" t="str">
        <f>Source!H425</f>
        <v>1 блок</v>
      </c>
      <c r="E395" s="9">
        <f>Source!I425</f>
        <v>43</v>
      </c>
      <c r="F395" s="21"/>
      <c r="G395" s="20"/>
      <c r="H395" s="9"/>
      <c r="I395" s="9"/>
      <c r="J395" s="21"/>
      <c r="K395" s="21"/>
      <c r="Q395">
        <f>ROUND((Source!BZ425/100)*ROUND((Source!AF425*Source!AV425)*Source!I425, 2), 2)</f>
        <v>26764.62</v>
      </c>
      <c r="R395">
        <f>Source!X425</f>
        <v>26764.62</v>
      </c>
      <c r="S395">
        <f>ROUND((Source!CA425/100)*ROUND((Source!AF425*Source!AV425)*Source!I425, 2), 2)</f>
        <v>3823.52</v>
      </c>
      <c r="T395">
        <f>Source!Y425</f>
        <v>3823.52</v>
      </c>
      <c r="U395">
        <f>ROUND((175/100)*ROUND((Source!AE425*Source!AV425)*Source!I425, 2), 2)</f>
        <v>2.2599999999999998</v>
      </c>
      <c r="V395">
        <f>ROUND((108/100)*ROUND(Source!CS425*Source!I425, 2), 2)</f>
        <v>1.39</v>
      </c>
    </row>
    <row r="396" spans="1:22" ht="14.25" x14ac:dyDescent="0.2">
      <c r="A396" s="18"/>
      <c r="B396" s="18"/>
      <c r="C396" s="18" t="s">
        <v>737</v>
      </c>
      <c r="D396" s="19"/>
      <c r="E396" s="9"/>
      <c r="F396" s="21">
        <f>Source!AO425</f>
        <v>889.19</v>
      </c>
      <c r="G396" s="20" t="str">
        <f>Source!DG425</f>
        <v/>
      </c>
      <c r="H396" s="9">
        <f>Source!AV425</f>
        <v>1</v>
      </c>
      <c r="I396" s="9">
        <f>IF(Source!BA425&lt;&gt; 0, Source!BA425, 1)</f>
        <v>1</v>
      </c>
      <c r="J396" s="21">
        <f>Source!S425</f>
        <v>38235.17</v>
      </c>
      <c r="K396" s="21"/>
    </row>
    <row r="397" spans="1:22" ht="14.25" x14ac:dyDescent="0.2">
      <c r="A397" s="18"/>
      <c r="B397" s="18"/>
      <c r="C397" s="18" t="s">
        <v>744</v>
      </c>
      <c r="D397" s="19"/>
      <c r="E397" s="9"/>
      <c r="F397" s="21">
        <f>Source!AM425</f>
        <v>1.85</v>
      </c>
      <c r="G397" s="20" t="str">
        <f>Source!DE425</f>
        <v/>
      </c>
      <c r="H397" s="9">
        <f>Source!AV425</f>
        <v>1</v>
      </c>
      <c r="I397" s="9">
        <f>IF(Source!BB425&lt;&gt; 0, Source!BB425, 1)</f>
        <v>1</v>
      </c>
      <c r="J397" s="21">
        <f>Source!Q425</f>
        <v>79.55</v>
      </c>
      <c r="K397" s="21"/>
    </row>
    <row r="398" spans="1:22" ht="14.25" x14ac:dyDescent="0.2">
      <c r="A398" s="18"/>
      <c r="B398" s="18"/>
      <c r="C398" s="18" t="s">
        <v>745</v>
      </c>
      <c r="D398" s="19"/>
      <c r="E398" s="9"/>
      <c r="F398" s="21">
        <f>Source!AN425</f>
        <v>0.03</v>
      </c>
      <c r="G398" s="20" t="str">
        <f>Source!DF425</f>
        <v/>
      </c>
      <c r="H398" s="9">
        <f>Source!AV425</f>
        <v>1</v>
      </c>
      <c r="I398" s="9">
        <f>IF(Source!BS425&lt;&gt; 0, Source!BS425, 1)</f>
        <v>1</v>
      </c>
      <c r="J398" s="26">
        <f>Source!R425</f>
        <v>1.29</v>
      </c>
      <c r="K398" s="21"/>
    </row>
    <row r="399" spans="1:22" ht="14.25" x14ac:dyDescent="0.2">
      <c r="A399" s="18"/>
      <c r="B399" s="18"/>
      <c r="C399" s="18" t="s">
        <v>738</v>
      </c>
      <c r="D399" s="19"/>
      <c r="E399" s="9"/>
      <c r="F399" s="21">
        <f>Source!AL425</f>
        <v>2.2200000000000002</v>
      </c>
      <c r="G399" s="20" t="str">
        <f>Source!DD425</f>
        <v/>
      </c>
      <c r="H399" s="9">
        <f>Source!AW425</f>
        <v>1</v>
      </c>
      <c r="I399" s="9">
        <f>IF(Source!BC425&lt;&gt; 0, Source!BC425, 1)</f>
        <v>1</v>
      </c>
      <c r="J399" s="21">
        <f>Source!P425</f>
        <v>95.46</v>
      </c>
      <c r="K399" s="21"/>
    </row>
    <row r="400" spans="1:22" ht="14.25" x14ac:dyDescent="0.2">
      <c r="A400" s="18"/>
      <c r="B400" s="18"/>
      <c r="C400" s="18" t="s">
        <v>739</v>
      </c>
      <c r="D400" s="19" t="s">
        <v>740</v>
      </c>
      <c r="E400" s="9">
        <f>Source!AT425</f>
        <v>70</v>
      </c>
      <c r="F400" s="21"/>
      <c r="G400" s="20"/>
      <c r="H400" s="9"/>
      <c r="I400" s="9"/>
      <c r="J400" s="21">
        <f>SUM(R395:R399)</f>
        <v>26764.62</v>
      </c>
      <c r="K400" s="21"/>
    </row>
    <row r="401" spans="1:22" ht="14.25" x14ac:dyDescent="0.2">
      <c r="A401" s="18"/>
      <c r="B401" s="18"/>
      <c r="C401" s="18" t="s">
        <v>741</v>
      </c>
      <c r="D401" s="19" t="s">
        <v>740</v>
      </c>
      <c r="E401" s="9">
        <f>Source!AU425</f>
        <v>10</v>
      </c>
      <c r="F401" s="21"/>
      <c r="G401" s="20"/>
      <c r="H401" s="9"/>
      <c r="I401" s="9"/>
      <c r="J401" s="21">
        <f>SUM(T395:T400)</f>
        <v>3823.52</v>
      </c>
      <c r="K401" s="21"/>
    </row>
    <row r="402" spans="1:22" ht="14.25" x14ac:dyDescent="0.2">
      <c r="A402" s="18"/>
      <c r="B402" s="18"/>
      <c r="C402" s="18" t="s">
        <v>746</v>
      </c>
      <c r="D402" s="19" t="s">
        <v>740</v>
      </c>
      <c r="E402" s="9">
        <f>108</f>
        <v>108</v>
      </c>
      <c r="F402" s="21"/>
      <c r="G402" s="20"/>
      <c r="H402" s="9"/>
      <c r="I402" s="9"/>
      <c r="J402" s="21">
        <f>SUM(V395:V401)</f>
        <v>1.39</v>
      </c>
      <c r="K402" s="21"/>
    </row>
    <row r="403" spans="1:22" ht="14.25" x14ac:dyDescent="0.2">
      <c r="A403" s="18"/>
      <c r="B403" s="18"/>
      <c r="C403" s="18" t="s">
        <v>742</v>
      </c>
      <c r="D403" s="19" t="s">
        <v>743</v>
      </c>
      <c r="E403" s="9">
        <f>Source!AQ425</f>
        <v>1.34</v>
      </c>
      <c r="F403" s="21"/>
      <c r="G403" s="20" t="str">
        <f>Source!DI425</f>
        <v/>
      </c>
      <c r="H403" s="9">
        <f>Source!AV425</f>
        <v>1</v>
      </c>
      <c r="I403" s="9"/>
      <c r="J403" s="21"/>
      <c r="K403" s="21">
        <f>Source!U425</f>
        <v>57.620000000000005</v>
      </c>
    </row>
    <row r="404" spans="1:22" ht="15" x14ac:dyDescent="0.25">
      <c r="A404" s="23"/>
      <c r="B404" s="23"/>
      <c r="C404" s="23"/>
      <c r="D404" s="23"/>
      <c r="E404" s="23"/>
      <c r="F404" s="23"/>
      <c r="G404" s="23"/>
      <c r="H404" s="23"/>
      <c r="I404" s="45">
        <f>J396+J397+J399+J400+J401+J402</f>
        <v>68999.710000000006</v>
      </c>
      <c r="J404" s="45"/>
      <c r="K404" s="24">
        <f>IF(Source!I425&lt;&gt;0, ROUND(I404/Source!I425, 2), 0)</f>
        <v>1604.64</v>
      </c>
      <c r="P404" s="22">
        <f>I404</f>
        <v>68999.710000000006</v>
      </c>
    </row>
    <row r="405" spans="1:22" ht="42.75" x14ac:dyDescent="0.2">
      <c r="A405" s="18">
        <v>39</v>
      </c>
      <c r="B405" s="18" t="str">
        <f>Source!F427</f>
        <v>1.18-2403-18-3/1</v>
      </c>
      <c r="C405" s="18" t="str">
        <f>Source!G427</f>
        <v>Техническое обслуживание наружных блоков сплит систем мощностью до 10 кВт - полугодовое</v>
      </c>
      <c r="D405" s="19" t="str">
        <f>Source!H427</f>
        <v>1 блок</v>
      </c>
      <c r="E405" s="9">
        <f>Source!I427</f>
        <v>4</v>
      </c>
      <c r="F405" s="21"/>
      <c r="G405" s="20"/>
      <c r="H405" s="9"/>
      <c r="I405" s="9"/>
      <c r="J405" s="21"/>
      <c r="K405" s="21"/>
      <c r="Q405">
        <f>ROUND((Source!BZ427/100)*ROUND((Source!AF427*Source!AV427)*Source!I427, 2), 2)</f>
        <v>4607.88</v>
      </c>
      <c r="R405">
        <f>Source!X427</f>
        <v>4607.88</v>
      </c>
      <c r="S405">
        <f>ROUND((Source!CA427/100)*ROUND((Source!AF427*Source!AV427)*Source!I427, 2), 2)</f>
        <v>658.27</v>
      </c>
      <c r="T405">
        <f>Source!Y427</f>
        <v>658.27</v>
      </c>
      <c r="U405">
        <f>ROUND((175/100)*ROUND((Source!AE427*Source!AV427)*Source!I427, 2), 2)</f>
        <v>0.35</v>
      </c>
      <c r="V405">
        <f>ROUND((108/100)*ROUND(Source!CS427*Source!I427, 2), 2)</f>
        <v>0.22</v>
      </c>
    </row>
    <row r="406" spans="1:22" ht="14.25" x14ac:dyDescent="0.2">
      <c r="A406" s="18"/>
      <c r="B406" s="18"/>
      <c r="C406" s="18" t="s">
        <v>737</v>
      </c>
      <c r="D406" s="19"/>
      <c r="E406" s="9"/>
      <c r="F406" s="21">
        <f>Source!AO427</f>
        <v>1645.67</v>
      </c>
      <c r="G406" s="20" t="str">
        <f>Source!DG427</f>
        <v/>
      </c>
      <c r="H406" s="9">
        <f>Source!AV427</f>
        <v>1</v>
      </c>
      <c r="I406" s="9">
        <f>IF(Source!BA427&lt;&gt; 0, Source!BA427, 1)</f>
        <v>1</v>
      </c>
      <c r="J406" s="21">
        <f>Source!S427</f>
        <v>6582.68</v>
      </c>
      <c r="K406" s="21"/>
    </row>
    <row r="407" spans="1:22" ht="14.25" x14ac:dyDescent="0.2">
      <c r="A407" s="18"/>
      <c r="B407" s="18"/>
      <c r="C407" s="18" t="s">
        <v>744</v>
      </c>
      <c r="D407" s="19"/>
      <c r="E407" s="9"/>
      <c r="F407" s="21">
        <f>Source!AM427</f>
        <v>3.49</v>
      </c>
      <c r="G407" s="20" t="str">
        <f>Source!DE427</f>
        <v/>
      </c>
      <c r="H407" s="9">
        <f>Source!AV427</f>
        <v>1</v>
      </c>
      <c r="I407" s="9">
        <f>IF(Source!BB427&lt;&gt; 0, Source!BB427, 1)</f>
        <v>1</v>
      </c>
      <c r="J407" s="21">
        <f>Source!Q427</f>
        <v>13.96</v>
      </c>
      <c r="K407" s="21"/>
    </row>
    <row r="408" spans="1:22" ht="14.25" x14ac:dyDescent="0.2">
      <c r="A408" s="18"/>
      <c r="B408" s="18"/>
      <c r="C408" s="18" t="s">
        <v>745</v>
      </c>
      <c r="D408" s="19"/>
      <c r="E408" s="9"/>
      <c r="F408" s="21">
        <f>Source!AN427</f>
        <v>0.05</v>
      </c>
      <c r="G408" s="20" t="str">
        <f>Source!DF427</f>
        <v/>
      </c>
      <c r="H408" s="9">
        <f>Source!AV427</f>
        <v>1</v>
      </c>
      <c r="I408" s="9">
        <f>IF(Source!BS427&lt;&gt; 0, Source!BS427, 1)</f>
        <v>1</v>
      </c>
      <c r="J408" s="26">
        <f>Source!R427</f>
        <v>0.2</v>
      </c>
      <c r="K408" s="21"/>
    </row>
    <row r="409" spans="1:22" ht="14.25" x14ac:dyDescent="0.2">
      <c r="A409" s="18"/>
      <c r="B409" s="18"/>
      <c r="C409" s="18" t="s">
        <v>738</v>
      </c>
      <c r="D409" s="19"/>
      <c r="E409" s="9"/>
      <c r="F409" s="21">
        <f>Source!AL427</f>
        <v>0.94</v>
      </c>
      <c r="G409" s="20" t="str">
        <f>Source!DD427</f>
        <v/>
      </c>
      <c r="H409" s="9">
        <f>Source!AW427</f>
        <v>1</v>
      </c>
      <c r="I409" s="9">
        <f>IF(Source!BC427&lt;&gt; 0, Source!BC427, 1)</f>
        <v>1</v>
      </c>
      <c r="J409" s="21">
        <f>Source!P427</f>
        <v>3.76</v>
      </c>
      <c r="K409" s="21"/>
    </row>
    <row r="410" spans="1:22" ht="14.25" x14ac:dyDescent="0.2">
      <c r="A410" s="18"/>
      <c r="B410" s="18"/>
      <c r="C410" s="18" t="s">
        <v>739</v>
      </c>
      <c r="D410" s="19" t="s">
        <v>740</v>
      </c>
      <c r="E410" s="9">
        <f>Source!AT427</f>
        <v>70</v>
      </c>
      <c r="F410" s="21"/>
      <c r="G410" s="20"/>
      <c r="H410" s="9"/>
      <c r="I410" s="9"/>
      <c r="J410" s="21">
        <f>SUM(R405:R409)</f>
        <v>4607.88</v>
      </c>
      <c r="K410" s="21"/>
    </row>
    <row r="411" spans="1:22" ht="14.25" x14ac:dyDescent="0.2">
      <c r="A411" s="18"/>
      <c r="B411" s="18"/>
      <c r="C411" s="18" t="s">
        <v>741</v>
      </c>
      <c r="D411" s="19" t="s">
        <v>740</v>
      </c>
      <c r="E411" s="9">
        <f>Source!AU427</f>
        <v>10</v>
      </c>
      <c r="F411" s="21"/>
      <c r="G411" s="20"/>
      <c r="H411" s="9"/>
      <c r="I411" s="9"/>
      <c r="J411" s="21">
        <f>SUM(T405:T410)</f>
        <v>658.27</v>
      </c>
      <c r="K411" s="21"/>
    </row>
    <row r="412" spans="1:22" ht="14.25" x14ac:dyDescent="0.2">
      <c r="A412" s="18"/>
      <c r="B412" s="18"/>
      <c r="C412" s="18" t="s">
        <v>746</v>
      </c>
      <c r="D412" s="19" t="s">
        <v>740</v>
      </c>
      <c r="E412" s="9">
        <f>108</f>
        <v>108</v>
      </c>
      <c r="F412" s="21"/>
      <c r="G412" s="20"/>
      <c r="H412" s="9"/>
      <c r="I412" s="9"/>
      <c r="J412" s="21">
        <f>SUM(V405:V411)</f>
        <v>0.22</v>
      </c>
      <c r="K412" s="21"/>
    </row>
    <row r="413" spans="1:22" ht="14.25" x14ac:dyDescent="0.2">
      <c r="A413" s="18"/>
      <c r="B413" s="18"/>
      <c r="C413" s="18" t="s">
        <v>742</v>
      </c>
      <c r="D413" s="19" t="s">
        <v>743</v>
      </c>
      <c r="E413" s="9">
        <f>Source!AQ427</f>
        <v>2.48</v>
      </c>
      <c r="F413" s="21"/>
      <c r="G413" s="20" t="str">
        <f>Source!DI427</f>
        <v/>
      </c>
      <c r="H413" s="9">
        <f>Source!AV427</f>
        <v>1</v>
      </c>
      <c r="I413" s="9"/>
      <c r="J413" s="21"/>
      <c r="K413" s="21">
        <f>Source!U427</f>
        <v>9.92</v>
      </c>
    </row>
    <row r="414" spans="1:22" ht="15" x14ac:dyDescent="0.25">
      <c r="A414" s="23"/>
      <c r="B414" s="23"/>
      <c r="C414" s="23"/>
      <c r="D414" s="23"/>
      <c r="E414" s="23"/>
      <c r="F414" s="23"/>
      <c r="G414" s="23"/>
      <c r="H414" s="23"/>
      <c r="I414" s="45">
        <f>J406+J407+J409+J410+J411+J412</f>
        <v>11866.77</v>
      </c>
      <c r="J414" s="45"/>
      <c r="K414" s="24">
        <f>IF(Source!I427&lt;&gt;0, ROUND(I414/Source!I427, 2), 0)</f>
        <v>2966.69</v>
      </c>
      <c r="P414" s="22">
        <f>I414</f>
        <v>11866.77</v>
      </c>
    </row>
    <row r="415" spans="1:22" ht="57" x14ac:dyDescent="0.2">
      <c r="A415" s="18">
        <v>40</v>
      </c>
      <c r="B415" s="18" t="str">
        <f>Source!F429</f>
        <v>1.24-2103-45-4/1</v>
      </c>
      <c r="C415" s="18" t="str">
        <f>Source!G429</f>
        <v>Техническое обслуживание ежеквартальное холодильных установок мощностью 420 кВт  (прим. до 23 кВт)</v>
      </c>
      <c r="D415" s="19" t="str">
        <f>Source!H429</f>
        <v>установка</v>
      </c>
      <c r="E415" s="9">
        <f>Source!I429</f>
        <v>2</v>
      </c>
      <c r="F415" s="21"/>
      <c r="G415" s="20"/>
      <c r="H415" s="9"/>
      <c r="I415" s="9"/>
      <c r="J415" s="21"/>
      <c r="K415" s="21"/>
      <c r="Q415">
        <f>ROUND((Source!BZ429/100)*ROUND((Source!AF429*Source!AV429)*Source!I429, 2), 2)</f>
        <v>12649.95</v>
      </c>
      <c r="R415">
        <f>Source!X429</f>
        <v>12649.95</v>
      </c>
      <c r="S415">
        <f>ROUND((Source!CA429/100)*ROUND((Source!AF429*Source!AV429)*Source!I429, 2), 2)</f>
        <v>1807.14</v>
      </c>
      <c r="T415">
        <f>Source!Y429</f>
        <v>1807.14</v>
      </c>
      <c r="U415">
        <f>ROUND((175/100)*ROUND((Source!AE429*Source!AV429)*Source!I429, 2), 2)</f>
        <v>2429</v>
      </c>
      <c r="V415">
        <f>ROUND((108/100)*ROUND(Source!CS429*Source!I429, 2), 2)</f>
        <v>1499.04</v>
      </c>
    </row>
    <row r="416" spans="1:22" ht="14.25" x14ac:dyDescent="0.2">
      <c r="A416" s="18"/>
      <c r="B416" s="18"/>
      <c r="C416" s="18" t="s">
        <v>737</v>
      </c>
      <c r="D416" s="19"/>
      <c r="E416" s="9"/>
      <c r="F416" s="21">
        <f>Source!AO429</f>
        <v>4517.84</v>
      </c>
      <c r="G416" s="20" t="str">
        <f>Source!DG429</f>
        <v>)*2</v>
      </c>
      <c r="H416" s="9">
        <f>Source!AV429</f>
        <v>1</v>
      </c>
      <c r="I416" s="9">
        <f>IF(Source!BA429&lt;&gt; 0, Source!BA429, 1)</f>
        <v>1</v>
      </c>
      <c r="J416" s="21">
        <f>Source!S429</f>
        <v>18071.36</v>
      </c>
      <c r="K416" s="21"/>
    </row>
    <row r="417" spans="1:22" ht="14.25" x14ac:dyDescent="0.2">
      <c r="A417" s="18"/>
      <c r="B417" s="18"/>
      <c r="C417" s="18" t="s">
        <v>744</v>
      </c>
      <c r="D417" s="19"/>
      <c r="E417" s="9"/>
      <c r="F417" s="21">
        <f>Source!AM429</f>
        <v>547.26</v>
      </c>
      <c r="G417" s="20" t="str">
        <f>Source!DE429</f>
        <v>)*2</v>
      </c>
      <c r="H417" s="9">
        <f>Source!AV429</f>
        <v>1</v>
      </c>
      <c r="I417" s="9">
        <f>IF(Source!BB429&lt;&gt; 0, Source!BB429, 1)</f>
        <v>1</v>
      </c>
      <c r="J417" s="21">
        <f>Source!Q429</f>
        <v>2189.04</v>
      </c>
      <c r="K417" s="21"/>
    </row>
    <row r="418" spans="1:22" ht="14.25" x14ac:dyDescent="0.2">
      <c r="A418" s="18"/>
      <c r="B418" s="18"/>
      <c r="C418" s="18" t="s">
        <v>745</v>
      </c>
      <c r="D418" s="19"/>
      <c r="E418" s="9"/>
      <c r="F418" s="21">
        <f>Source!AN429</f>
        <v>347</v>
      </c>
      <c r="G418" s="20" t="str">
        <f>Source!DF429</f>
        <v>)*2</v>
      </c>
      <c r="H418" s="9">
        <f>Source!AV429</f>
        <v>1</v>
      </c>
      <c r="I418" s="9">
        <f>IF(Source!BS429&lt;&gt; 0, Source!BS429, 1)</f>
        <v>1</v>
      </c>
      <c r="J418" s="26">
        <f>Source!R429</f>
        <v>1388</v>
      </c>
      <c r="K418" s="21"/>
    </row>
    <row r="419" spans="1:22" ht="14.25" x14ac:dyDescent="0.2">
      <c r="A419" s="18"/>
      <c r="B419" s="18"/>
      <c r="C419" s="18" t="s">
        <v>738</v>
      </c>
      <c r="D419" s="19"/>
      <c r="E419" s="9"/>
      <c r="F419" s="21">
        <f>Source!AL429</f>
        <v>355.16</v>
      </c>
      <c r="G419" s="20" t="str">
        <f>Source!DD429</f>
        <v>)*2</v>
      </c>
      <c r="H419" s="9">
        <f>Source!AW429</f>
        <v>1</v>
      </c>
      <c r="I419" s="9">
        <f>IF(Source!BC429&lt;&gt; 0, Source!BC429, 1)</f>
        <v>1</v>
      </c>
      <c r="J419" s="21">
        <f>Source!P429</f>
        <v>1420.64</v>
      </c>
      <c r="K419" s="21"/>
    </row>
    <row r="420" spans="1:22" ht="14.25" x14ac:dyDescent="0.2">
      <c r="A420" s="18"/>
      <c r="B420" s="18"/>
      <c r="C420" s="18" t="s">
        <v>739</v>
      </c>
      <c r="D420" s="19" t="s">
        <v>740</v>
      </c>
      <c r="E420" s="9">
        <f>Source!AT429</f>
        <v>70</v>
      </c>
      <c r="F420" s="21"/>
      <c r="G420" s="20"/>
      <c r="H420" s="9"/>
      <c r="I420" s="9"/>
      <c r="J420" s="21">
        <f>SUM(R415:R419)</f>
        <v>12649.95</v>
      </c>
      <c r="K420" s="21"/>
    </row>
    <row r="421" spans="1:22" ht="14.25" x14ac:dyDescent="0.2">
      <c r="A421" s="18"/>
      <c r="B421" s="18"/>
      <c r="C421" s="18" t="s">
        <v>741</v>
      </c>
      <c r="D421" s="19" t="s">
        <v>740</v>
      </c>
      <c r="E421" s="9">
        <f>Source!AU429</f>
        <v>10</v>
      </c>
      <c r="F421" s="21"/>
      <c r="G421" s="20"/>
      <c r="H421" s="9"/>
      <c r="I421" s="9"/>
      <c r="J421" s="21">
        <f>SUM(T415:T420)</f>
        <v>1807.14</v>
      </c>
      <c r="K421" s="21"/>
    </row>
    <row r="422" spans="1:22" ht="14.25" x14ac:dyDescent="0.2">
      <c r="A422" s="18"/>
      <c r="B422" s="18"/>
      <c r="C422" s="18" t="s">
        <v>746</v>
      </c>
      <c r="D422" s="19" t="s">
        <v>740</v>
      </c>
      <c r="E422" s="9">
        <f>108</f>
        <v>108</v>
      </c>
      <c r="F422" s="21"/>
      <c r="G422" s="20"/>
      <c r="H422" s="9"/>
      <c r="I422" s="9"/>
      <c r="J422" s="21">
        <f>SUM(V415:V421)</f>
        <v>1499.04</v>
      </c>
      <c r="K422" s="21"/>
    </row>
    <row r="423" spans="1:22" ht="14.25" x14ac:dyDescent="0.2">
      <c r="A423" s="18"/>
      <c r="B423" s="18"/>
      <c r="C423" s="18" t="s">
        <v>742</v>
      </c>
      <c r="D423" s="19" t="s">
        <v>743</v>
      </c>
      <c r="E423" s="9">
        <f>Source!AQ429</f>
        <v>6.8</v>
      </c>
      <c r="F423" s="21"/>
      <c r="G423" s="20" t="str">
        <f>Source!DI429</f>
        <v>)*2</v>
      </c>
      <c r="H423" s="9">
        <f>Source!AV429</f>
        <v>1</v>
      </c>
      <c r="I423" s="9"/>
      <c r="J423" s="21"/>
      <c r="K423" s="21">
        <f>Source!U429</f>
        <v>27.2</v>
      </c>
    </row>
    <row r="424" spans="1:22" ht="15" x14ac:dyDescent="0.25">
      <c r="A424" s="23"/>
      <c r="B424" s="23"/>
      <c r="C424" s="23"/>
      <c r="D424" s="23"/>
      <c r="E424" s="23"/>
      <c r="F424" s="23"/>
      <c r="G424" s="23"/>
      <c r="H424" s="23"/>
      <c r="I424" s="45">
        <f>J416+J417+J419+J420+J421+J422</f>
        <v>37637.170000000006</v>
      </c>
      <c r="J424" s="45"/>
      <c r="K424" s="24">
        <f>IF(Source!I429&lt;&gt;0, ROUND(I424/Source!I429, 2), 0)</f>
        <v>18818.59</v>
      </c>
      <c r="P424" s="22">
        <f>I424</f>
        <v>37637.170000000006</v>
      </c>
    </row>
    <row r="425" spans="1:22" ht="57" x14ac:dyDescent="0.2">
      <c r="A425" s="18">
        <v>41</v>
      </c>
      <c r="B425" s="18" t="str">
        <f>Source!F433</f>
        <v>1.24-2103-45-4/1</v>
      </c>
      <c r="C425" s="18" t="str">
        <f>Source!G433</f>
        <v>Техническое обслуживание ежеквартальное холодильных установок мощностью 420 кВт  (прим. до 175 кВт)</v>
      </c>
      <c r="D425" s="19" t="str">
        <f>Source!H433</f>
        <v>установка</v>
      </c>
      <c r="E425" s="9">
        <f>Source!I433</f>
        <v>3</v>
      </c>
      <c r="F425" s="21"/>
      <c r="G425" s="20"/>
      <c r="H425" s="9"/>
      <c r="I425" s="9"/>
      <c r="J425" s="21"/>
      <c r="K425" s="21"/>
      <c r="Q425">
        <f>ROUND((Source!BZ433/100)*ROUND((Source!AF433*Source!AV433)*Source!I433, 2), 2)</f>
        <v>18974.93</v>
      </c>
      <c r="R425">
        <f>Source!X433</f>
        <v>18974.93</v>
      </c>
      <c r="S425">
        <f>ROUND((Source!CA433/100)*ROUND((Source!AF433*Source!AV433)*Source!I433, 2), 2)</f>
        <v>2710.7</v>
      </c>
      <c r="T425">
        <f>Source!Y433</f>
        <v>2710.7</v>
      </c>
      <c r="U425">
        <f>ROUND((175/100)*ROUND((Source!AE433*Source!AV433)*Source!I433, 2), 2)</f>
        <v>3643.5</v>
      </c>
      <c r="V425">
        <f>ROUND((108/100)*ROUND(Source!CS433*Source!I433, 2), 2)</f>
        <v>2248.56</v>
      </c>
    </row>
    <row r="426" spans="1:22" ht="14.25" x14ac:dyDescent="0.2">
      <c r="A426" s="18"/>
      <c r="B426" s="18"/>
      <c r="C426" s="18" t="s">
        <v>737</v>
      </c>
      <c r="D426" s="19"/>
      <c r="E426" s="9"/>
      <c r="F426" s="21">
        <f>Source!AO433</f>
        <v>4517.84</v>
      </c>
      <c r="G426" s="20" t="str">
        <f>Source!DG433</f>
        <v>)*2</v>
      </c>
      <c r="H426" s="9">
        <f>Source!AV433</f>
        <v>1</v>
      </c>
      <c r="I426" s="9">
        <f>IF(Source!BA433&lt;&gt; 0, Source!BA433, 1)</f>
        <v>1</v>
      </c>
      <c r="J426" s="21">
        <f>Source!S433</f>
        <v>27107.040000000001</v>
      </c>
      <c r="K426" s="21"/>
    </row>
    <row r="427" spans="1:22" ht="14.25" x14ac:dyDescent="0.2">
      <c r="A427" s="18"/>
      <c r="B427" s="18"/>
      <c r="C427" s="18" t="s">
        <v>744</v>
      </c>
      <c r="D427" s="19"/>
      <c r="E427" s="9"/>
      <c r="F427" s="21">
        <f>Source!AM433</f>
        <v>547.26</v>
      </c>
      <c r="G427" s="20" t="str">
        <f>Source!DE433</f>
        <v>)*2</v>
      </c>
      <c r="H427" s="9">
        <f>Source!AV433</f>
        <v>1</v>
      </c>
      <c r="I427" s="9">
        <f>IF(Source!BB433&lt;&gt; 0, Source!BB433, 1)</f>
        <v>1</v>
      </c>
      <c r="J427" s="21">
        <f>Source!Q433</f>
        <v>3283.56</v>
      </c>
      <c r="K427" s="21"/>
    </row>
    <row r="428" spans="1:22" ht="14.25" x14ac:dyDescent="0.2">
      <c r="A428" s="18"/>
      <c r="B428" s="18"/>
      <c r="C428" s="18" t="s">
        <v>745</v>
      </c>
      <c r="D428" s="19"/>
      <c r="E428" s="9"/>
      <c r="F428" s="21">
        <f>Source!AN433</f>
        <v>347</v>
      </c>
      <c r="G428" s="20" t="str">
        <f>Source!DF433</f>
        <v>)*2</v>
      </c>
      <c r="H428" s="9">
        <f>Source!AV433</f>
        <v>1</v>
      </c>
      <c r="I428" s="9">
        <f>IF(Source!BS433&lt;&gt; 0, Source!BS433, 1)</f>
        <v>1</v>
      </c>
      <c r="J428" s="26">
        <f>Source!R433</f>
        <v>2082</v>
      </c>
      <c r="K428" s="21"/>
    </row>
    <row r="429" spans="1:22" ht="14.25" x14ac:dyDescent="0.2">
      <c r="A429" s="18"/>
      <c r="B429" s="18"/>
      <c r="C429" s="18" t="s">
        <v>738</v>
      </c>
      <c r="D429" s="19"/>
      <c r="E429" s="9"/>
      <c r="F429" s="21">
        <f>Source!AL433</f>
        <v>355.16</v>
      </c>
      <c r="G429" s="20" t="str">
        <f>Source!DD433</f>
        <v>)*2</v>
      </c>
      <c r="H429" s="9">
        <f>Source!AW433</f>
        <v>1</v>
      </c>
      <c r="I429" s="9">
        <f>IF(Source!BC433&lt;&gt; 0, Source!BC433, 1)</f>
        <v>1</v>
      </c>
      <c r="J429" s="21">
        <f>Source!P433</f>
        <v>2130.96</v>
      </c>
      <c r="K429" s="21"/>
    </row>
    <row r="430" spans="1:22" ht="14.25" x14ac:dyDescent="0.2">
      <c r="A430" s="18"/>
      <c r="B430" s="18"/>
      <c r="C430" s="18" t="s">
        <v>739</v>
      </c>
      <c r="D430" s="19" t="s">
        <v>740</v>
      </c>
      <c r="E430" s="9">
        <f>Source!AT433</f>
        <v>70</v>
      </c>
      <c r="F430" s="21"/>
      <c r="G430" s="20"/>
      <c r="H430" s="9"/>
      <c r="I430" s="9"/>
      <c r="J430" s="21">
        <f>SUM(R425:R429)</f>
        <v>18974.93</v>
      </c>
      <c r="K430" s="21"/>
    </row>
    <row r="431" spans="1:22" ht="14.25" x14ac:dyDescent="0.2">
      <c r="A431" s="18"/>
      <c r="B431" s="18"/>
      <c r="C431" s="18" t="s">
        <v>741</v>
      </c>
      <c r="D431" s="19" t="s">
        <v>740</v>
      </c>
      <c r="E431" s="9">
        <f>Source!AU433</f>
        <v>10</v>
      </c>
      <c r="F431" s="21"/>
      <c r="G431" s="20"/>
      <c r="H431" s="9"/>
      <c r="I431" s="9"/>
      <c r="J431" s="21">
        <f>SUM(T425:T430)</f>
        <v>2710.7</v>
      </c>
      <c r="K431" s="21"/>
    </row>
    <row r="432" spans="1:22" ht="14.25" x14ac:dyDescent="0.2">
      <c r="A432" s="18"/>
      <c r="B432" s="18"/>
      <c r="C432" s="18" t="s">
        <v>746</v>
      </c>
      <c r="D432" s="19" t="s">
        <v>740</v>
      </c>
      <c r="E432" s="9">
        <f>108</f>
        <v>108</v>
      </c>
      <c r="F432" s="21"/>
      <c r="G432" s="20"/>
      <c r="H432" s="9"/>
      <c r="I432" s="9"/>
      <c r="J432" s="21">
        <f>SUM(V425:V431)</f>
        <v>2248.56</v>
      </c>
      <c r="K432" s="21"/>
    </row>
    <row r="433" spans="1:16" ht="14.25" x14ac:dyDescent="0.2">
      <c r="A433" s="18"/>
      <c r="B433" s="18"/>
      <c r="C433" s="18" t="s">
        <v>742</v>
      </c>
      <c r="D433" s="19" t="s">
        <v>743</v>
      </c>
      <c r="E433" s="9">
        <f>Source!AQ433</f>
        <v>6.8</v>
      </c>
      <c r="F433" s="21"/>
      <c r="G433" s="20" t="str">
        <f>Source!DI433</f>
        <v>)*2</v>
      </c>
      <c r="H433" s="9">
        <f>Source!AV433</f>
        <v>1</v>
      </c>
      <c r="I433" s="9"/>
      <c r="J433" s="21"/>
      <c r="K433" s="21">
        <f>Source!U433</f>
        <v>40.799999999999997</v>
      </c>
    </row>
    <row r="434" spans="1:16" ht="15" x14ac:dyDescent="0.25">
      <c r="A434" s="23"/>
      <c r="B434" s="23"/>
      <c r="C434" s="23"/>
      <c r="D434" s="23"/>
      <c r="E434" s="23"/>
      <c r="F434" s="23"/>
      <c r="G434" s="23"/>
      <c r="H434" s="23"/>
      <c r="I434" s="45">
        <f>J426+J427+J429+J430+J431+J432</f>
        <v>56455.75</v>
      </c>
      <c r="J434" s="45"/>
      <c r="K434" s="24">
        <f>IF(Source!I433&lt;&gt;0, ROUND(I434/Source!I433, 2), 0)</f>
        <v>18818.580000000002</v>
      </c>
      <c r="P434" s="22">
        <f>I434</f>
        <v>56455.75</v>
      </c>
    </row>
    <row r="436" spans="1:16" ht="15" x14ac:dyDescent="0.25">
      <c r="A436" s="44" t="str">
        <f>CONCATENATE("Итого по подразделу: ",IF(Source!G441&lt;&gt;"Новый подраздел", Source!G441, ""))</f>
        <v>Итого по подразделу: Кондиционирование</v>
      </c>
      <c r="B436" s="44"/>
      <c r="C436" s="44"/>
      <c r="D436" s="44"/>
      <c r="E436" s="44"/>
      <c r="F436" s="44"/>
      <c r="G436" s="44"/>
      <c r="H436" s="44"/>
      <c r="I436" s="42">
        <f>SUM(P394:P435)</f>
        <v>174959.40000000002</v>
      </c>
      <c r="J436" s="43"/>
      <c r="K436" s="27"/>
    </row>
    <row r="439" spans="1:16" ht="15" x14ac:dyDescent="0.25">
      <c r="A439" s="44" t="str">
        <f>CONCATENATE("Итого по разделу: ",IF(Source!G471&lt;&gt;"Новый раздел", Source!G471, ""))</f>
        <v>Итого по разделу: Вентиляция и кондиционирование</v>
      </c>
      <c r="B439" s="44"/>
      <c r="C439" s="44"/>
      <c r="D439" s="44"/>
      <c r="E439" s="44"/>
      <c r="F439" s="44"/>
      <c r="G439" s="44"/>
      <c r="H439" s="44"/>
      <c r="I439" s="42">
        <f>SUM(P345:P438)</f>
        <v>252171.27000000002</v>
      </c>
      <c r="J439" s="43"/>
      <c r="K439" s="27"/>
    </row>
    <row r="440" spans="1:16" hidden="1" x14ac:dyDescent="0.2"/>
    <row r="441" spans="1:16" hidden="1" x14ac:dyDescent="0.2"/>
    <row r="442" spans="1:16" ht="16.5" hidden="1" x14ac:dyDescent="0.25">
      <c r="A442" s="46" t="str">
        <f>CONCATENATE("Раздел: ",IF(Source!G501&lt;&gt;"Новый раздел", Source!G501, ""))</f>
        <v>Раздел: Теплоснабжение</v>
      </c>
      <c r="B442" s="46"/>
      <c r="C442" s="46"/>
      <c r="D442" s="46"/>
      <c r="E442" s="46"/>
      <c r="F442" s="46"/>
      <c r="G442" s="46"/>
      <c r="H442" s="46"/>
      <c r="I442" s="46"/>
      <c r="J442" s="46"/>
      <c r="K442" s="46"/>
    </row>
    <row r="443" spans="1:16" hidden="1" x14ac:dyDescent="0.2"/>
    <row r="444" spans="1:16" ht="15" hidden="1" x14ac:dyDescent="0.25">
      <c r="A444" s="44" t="str">
        <f>CONCATENATE("Итого по разделу: ",IF(Source!G507&lt;&gt;"Новый раздел", Source!G507, ""))</f>
        <v>Итого по разделу: Теплоснабжение</v>
      </c>
      <c r="B444" s="44"/>
      <c r="C444" s="44"/>
      <c r="D444" s="44"/>
      <c r="E444" s="44"/>
      <c r="F444" s="44"/>
      <c r="G444" s="44"/>
      <c r="H444" s="44"/>
      <c r="I444" s="42">
        <f>SUM(P442:P443)</f>
        <v>0</v>
      </c>
      <c r="J444" s="43"/>
      <c r="K444" s="27"/>
    </row>
    <row r="445" spans="1:16" hidden="1" x14ac:dyDescent="0.2"/>
    <row r="447" spans="1:16" ht="16.5" x14ac:dyDescent="0.25">
      <c r="A447" s="46" t="str">
        <f>CONCATENATE("Раздел: ",IF(Source!G537&lt;&gt;"Новый раздел", Source!G537, ""))</f>
        <v>Раздел: Системы электроснабжения</v>
      </c>
      <c r="B447" s="46"/>
      <c r="C447" s="46"/>
      <c r="D447" s="46"/>
      <c r="E447" s="46"/>
      <c r="F447" s="46"/>
      <c r="G447" s="46"/>
      <c r="H447" s="46"/>
      <c r="I447" s="46"/>
      <c r="J447" s="46"/>
      <c r="K447" s="46"/>
    </row>
    <row r="449" spans="1:22" ht="16.5" x14ac:dyDescent="0.25">
      <c r="A449" s="46" t="str">
        <f>CONCATENATE("Подраздел: ",IF(Source!G541&lt;&gt;"Новый подраздел", Source!G541, ""))</f>
        <v>Подраздел: Электроосвещение</v>
      </c>
      <c r="B449" s="46"/>
      <c r="C449" s="46"/>
      <c r="D449" s="46"/>
      <c r="E449" s="46"/>
      <c r="F449" s="46"/>
      <c r="G449" s="46"/>
      <c r="H449" s="46"/>
      <c r="I449" s="46"/>
      <c r="J449" s="46"/>
      <c r="K449" s="46"/>
    </row>
    <row r="450" spans="1:22" ht="71.25" x14ac:dyDescent="0.2">
      <c r="A450" s="18">
        <v>42</v>
      </c>
      <c r="B450" s="18" t="str">
        <f>Source!F547</f>
        <v>1.21-2203-4-1/1</v>
      </c>
      <c r="C450" s="18" t="str">
        <f>Source!G547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D450" s="19" t="str">
        <f>Source!H547</f>
        <v>шт.</v>
      </c>
      <c r="E450" s="9">
        <f>Source!I547</f>
        <v>4</v>
      </c>
      <c r="F450" s="21"/>
      <c r="G450" s="20"/>
      <c r="H450" s="9"/>
      <c r="I450" s="9"/>
      <c r="J450" s="21"/>
      <c r="K450" s="21"/>
      <c r="Q450">
        <f>ROUND((Source!BZ547/100)*ROUND((Source!AF547*Source!AV547)*Source!I547, 2), 2)</f>
        <v>46682.22</v>
      </c>
      <c r="R450">
        <f>Source!X547</f>
        <v>46682.22</v>
      </c>
      <c r="S450">
        <f>ROUND((Source!CA547/100)*ROUND((Source!AF547*Source!AV547)*Source!I547, 2), 2)</f>
        <v>6668.89</v>
      </c>
      <c r="T450">
        <f>Source!Y547</f>
        <v>6668.89</v>
      </c>
      <c r="U450">
        <f>ROUND((175/100)*ROUND((Source!AE547*Source!AV547)*Source!I547, 2), 2)</f>
        <v>0</v>
      </c>
      <c r="V450">
        <f>ROUND((108/100)*ROUND(Source!CS547*Source!I547, 2), 2)</f>
        <v>0</v>
      </c>
    </row>
    <row r="451" spans="1:22" ht="14.25" x14ac:dyDescent="0.2">
      <c r="A451" s="18"/>
      <c r="B451" s="18"/>
      <c r="C451" s="18" t="s">
        <v>737</v>
      </c>
      <c r="D451" s="19"/>
      <c r="E451" s="9"/>
      <c r="F451" s="21">
        <f>Source!AO547</f>
        <v>8336.11</v>
      </c>
      <c r="G451" s="20" t="str">
        <f>Source!DG547</f>
        <v>)*2</v>
      </c>
      <c r="H451" s="9">
        <f>Source!AV547</f>
        <v>1</v>
      </c>
      <c r="I451" s="9">
        <f>IF(Source!BA547&lt;&gt; 0, Source!BA547, 1)</f>
        <v>1</v>
      </c>
      <c r="J451" s="21">
        <f>Source!S547</f>
        <v>66688.88</v>
      </c>
      <c r="K451" s="21"/>
    </row>
    <row r="452" spans="1:22" ht="14.25" x14ac:dyDescent="0.2">
      <c r="A452" s="18"/>
      <c r="B452" s="18"/>
      <c r="C452" s="18" t="s">
        <v>738</v>
      </c>
      <c r="D452" s="19"/>
      <c r="E452" s="9"/>
      <c r="F452" s="21">
        <f>Source!AL547</f>
        <v>115.07</v>
      </c>
      <c r="G452" s="20" t="str">
        <f>Source!DD547</f>
        <v>)*2</v>
      </c>
      <c r="H452" s="9">
        <f>Source!AW547</f>
        <v>1</v>
      </c>
      <c r="I452" s="9">
        <f>IF(Source!BC547&lt;&gt; 0, Source!BC547, 1)</f>
        <v>1</v>
      </c>
      <c r="J452" s="21">
        <f>Source!P547</f>
        <v>920.56</v>
      </c>
      <c r="K452" s="21"/>
    </row>
    <row r="453" spans="1:22" ht="14.25" x14ac:dyDescent="0.2">
      <c r="A453" s="18"/>
      <c r="B453" s="18"/>
      <c r="C453" s="18" t="s">
        <v>739</v>
      </c>
      <c r="D453" s="19" t="s">
        <v>740</v>
      </c>
      <c r="E453" s="9">
        <f>Source!AT547</f>
        <v>70</v>
      </c>
      <c r="F453" s="21"/>
      <c r="G453" s="20"/>
      <c r="H453" s="9"/>
      <c r="I453" s="9"/>
      <c r="J453" s="21">
        <f>SUM(R450:R452)</f>
        <v>46682.22</v>
      </c>
      <c r="K453" s="21"/>
    </row>
    <row r="454" spans="1:22" ht="14.25" x14ac:dyDescent="0.2">
      <c r="A454" s="18"/>
      <c r="B454" s="18"/>
      <c r="C454" s="18" t="s">
        <v>741</v>
      </c>
      <c r="D454" s="19" t="s">
        <v>740</v>
      </c>
      <c r="E454" s="9">
        <f>Source!AU547</f>
        <v>10</v>
      </c>
      <c r="F454" s="21"/>
      <c r="G454" s="20"/>
      <c r="H454" s="9"/>
      <c r="I454" s="9"/>
      <c r="J454" s="21">
        <f>SUM(T450:T453)</f>
        <v>6668.89</v>
      </c>
      <c r="K454" s="21"/>
    </row>
    <row r="455" spans="1:22" ht="14.25" x14ac:dyDescent="0.2">
      <c r="A455" s="18"/>
      <c r="B455" s="18"/>
      <c r="C455" s="18" t="s">
        <v>742</v>
      </c>
      <c r="D455" s="19" t="s">
        <v>743</v>
      </c>
      <c r="E455" s="9">
        <f>Source!AQ547</f>
        <v>13.5</v>
      </c>
      <c r="F455" s="21"/>
      <c r="G455" s="20" t="str">
        <f>Source!DI547</f>
        <v>)*2</v>
      </c>
      <c r="H455" s="9">
        <f>Source!AV547</f>
        <v>1</v>
      </c>
      <c r="I455" s="9"/>
      <c r="J455" s="21"/>
      <c r="K455" s="21">
        <f>Source!U547</f>
        <v>108</v>
      </c>
    </row>
    <row r="456" spans="1:22" ht="15" x14ac:dyDescent="0.25">
      <c r="A456" s="23"/>
      <c r="B456" s="23"/>
      <c r="C456" s="23"/>
      <c r="D456" s="23"/>
      <c r="E456" s="23"/>
      <c r="F456" s="23"/>
      <c r="G456" s="23"/>
      <c r="H456" s="23"/>
      <c r="I456" s="45">
        <f>J451+J452+J453+J454</f>
        <v>120960.55</v>
      </c>
      <c r="J456" s="45"/>
      <c r="K456" s="24">
        <f>IF(Source!I547&lt;&gt;0, ROUND(I456/Source!I547, 2), 0)</f>
        <v>30240.14</v>
      </c>
      <c r="P456" s="22">
        <f>I456</f>
        <v>120960.55</v>
      </c>
    </row>
    <row r="457" spans="1:22" ht="42.75" x14ac:dyDescent="0.2">
      <c r="A457" s="18">
        <v>43</v>
      </c>
      <c r="B457" s="18" t="str">
        <f>Source!F548</f>
        <v>1.21-2203-17-1/1</v>
      </c>
      <c r="C457" s="18" t="str">
        <f>Source!G548</f>
        <v>Техническое обслуживание ящика с понижающим трансформатором типа ЯТП</v>
      </c>
      <c r="D457" s="19" t="str">
        <f>Source!H548</f>
        <v>шт.</v>
      </c>
      <c r="E457" s="9">
        <f>Source!I548</f>
        <v>3</v>
      </c>
      <c r="F457" s="21"/>
      <c r="G457" s="20"/>
      <c r="H457" s="9"/>
      <c r="I457" s="9"/>
      <c r="J457" s="21"/>
      <c r="K457" s="21"/>
      <c r="Q457">
        <f>ROUND((Source!BZ548/100)*ROUND((Source!AF548*Source!AV548)*Source!I548, 2), 2)</f>
        <v>2466.2399999999998</v>
      </c>
      <c r="R457">
        <f>Source!X548</f>
        <v>2466.2399999999998</v>
      </c>
      <c r="S457">
        <f>ROUND((Source!CA548/100)*ROUND((Source!AF548*Source!AV548)*Source!I548, 2), 2)</f>
        <v>352.32</v>
      </c>
      <c r="T457">
        <f>Source!Y548</f>
        <v>352.32</v>
      </c>
      <c r="U457">
        <f>ROUND((175/100)*ROUND((Source!AE548*Source!AV548)*Source!I548, 2), 2)</f>
        <v>694.05</v>
      </c>
      <c r="V457">
        <f>ROUND((108/100)*ROUND(Source!CS548*Source!I548, 2), 2)</f>
        <v>428.33</v>
      </c>
    </row>
    <row r="458" spans="1:22" ht="14.25" x14ac:dyDescent="0.2">
      <c r="A458" s="18"/>
      <c r="B458" s="18"/>
      <c r="C458" s="18" t="s">
        <v>737</v>
      </c>
      <c r="D458" s="19"/>
      <c r="E458" s="9"/>
      <c r="F458" s="21">
        <f>Source!AO548</f>
        <v>293.60000000000002</v>
      </c>
      <c r="G458" s="20" t="str">
        <f>Source!DG548</f>
        <v>)*4</v>
      </c>
      <c r="H458" s="9">
        <f>Source!AV548</f>
        <v>1</v>
      </c>
      <c r="I458" s="9">
        <f>IF(Source!BA548&lt;&gt; 0, Source!BA548, 1)</f>
        <v>1</v>
      </c>
      <c r="J458" s="21">
        <f>Source!S548</f>
        <v>3523.2</v>
      </c>
      <c r="K458" s="21"/>
    </row>
    <row r="459" spans="1:22" ht="14.25" x14ac:dyDescent="0.2">
      <c r="A459" s="18"/>
      <c r="B459" s="18"/>
      <c r="C459" s="18" t="s">
        <v>744</v>
      </c>
      <c r="D459" s="19"/>
      <c r="E459" s="9"/>
      <c r="F459" s="21">
        <f>Source!AM548</f>
        <v>52.12</v>
      </c>
      <c r="G459" s="20" t="str">
        <f>Source!DE548</f>
        <v>)*4</v>
      </c>
      <c r="H459" s="9">
        <f>Source!AV548</f>
        <v>1</v>
      </c>
      <c r="I459" s="9">
        <f>IF(Source!BB548&lt;&gt; 0, Source!BB548, 1)</f>
        <v>1</v>
      </c>
      <c r="J459" s="21">
        <f>Source!Q548</f>
        <v>625.44000000000005</v>
      </c>
      <c r="K459" s="21"/>
    </row>
    <row r="460" spans="1:22" ht="14.25" x14ac:dyDescent="0.2">
      <c r="A460" s="18"/>
      <c r="B460" s="18"/>
      <c r="C460" s="18" t="s">
        <v>745</v>
      </c>
      <c r="D460" s="19"/>
      <c r="E460" s="9"/>
      <c r="F460" s="21">
        <f>Source!AN548</f>
        <v>33.049999999999997</v>
      </c>
      <c r="G460" s="20" t="str">
        <f>Source!DF548</f>
        <v>)*4</v>
      </c>
      <c r="H460" s="9">
        <f>Source!AV548</f>
        <v>1</v>
      </c>
      <c r="I460" s="9">
        <f>IF(Source!BS548&lt;&gt; 0, Source!BS548, 1)</f>
        <v>1</v>
      </c>
      <c r="J460" s="26">
        <f>Source!R548</f>
        <v>396.6</v>
      </c>
      <c r="K460" s="21"/>
    </row>
    <row r="461" spans="1:22" ht="14.25" x14ac:dyDescent="0.2">
      <c r="A461" s="18"/>
      <c r="B461" s="18"/>
      <c r="C461" s="18" t="s">
        <v>738</v>
      </c>
      <c r="D461" s="19"/>
      <c r="E461" s="9"/>
      <c r="F461" s="21">
        <f>Source!AL548</f>
        <v>0.13</v>
      </c>
      <c r="G461" s="20" t="str">
        <f>Source!DD548</f>
        <v>)*4</v>
      </c>
      <c r="H461" s="9">
        <f>Source!AW548</f>
        <v>1</v>
      </c>
      <c r="I461" s="9">
        <f>IF(Source!BC548&lt;&gt; 0, Source!BC548, 1)</f>
        <v>1</v>
      </c>
      <c r="J461" s="21">
        <f>Source!P548</f>
        <v>1.56</v>
      </c>
      <c r="K461" s="21"/>
    </row>
    <row r="462" spans="1:22" ht="14.25" x14ac:dyDescent="0.2">
      <c r="A462" s="18"/>
      <c r="B462" s="18"/>
      <c r="C462" s="18" t="s">
        <v>739</v>
      </c>
      <c r="D462" s="19" t="s">
        <v>740</v>
      </c>
      <c r="E462" s="9">
        <f>Source!AT548</f>
        <v>70</v>
      </c>
      <c r="F462" s="21"/>
      <c r="G462" s="20"/>
      <c r="H462" s="9"/>
      <c r="I462" s="9"/>
      <c r="J462" s="21">
        <f>SUM(R457:R461)</f>
        <v>2466.2399999999998</v>
      </c>
      <c r="K462" s="21"/>
    </row>
    <row r="463" spans="1:22" ht="14.25" x14ac:dyDescent="0.2">
      <c r="A463" s="18"/>
      <c r="B463" s="18"/>
      <c r="C463" s="18" t="s">
        <v>741</v>
      </c>
      <c r="D463" s="19" t="s">
        <v>740</v>
      </c>
      <c r="E463" s="9">
        <f>Source!AU548</f>
        <v>10</v>
      </c>
      <c r="F463" s="21"/>
      <c r="G463" s="20"/>
      <c r="H463" s="9"/>
      <c r="I463" s="9"/>
      <c r="J463" s="21">
        <f>SUM(T457:T462)</f>
        <v>352.32</v>
      </c>
      <c r="K463" s="21"/>
    </row>
    <row r="464" spans="1:22" ht="14.25" x14ac:dyDescent="0.2">
      <c r="A464" s="18"/>
      <c r="B464" s="18"/>
      <c r="C464" s="18" t="s">
        <v>746</v>
      </c>
      <c r="D464" s="19" t="s">
        <v>740</v>
      </c>
      <c r="E464" s="9">
        <f>108</f>
        <v>108</v>
      </c>
      <c r="F464" s="21"/>
      <c r="G464" s="20"/>
      <c r="H464" s="9"/>
      <c r="I464" s="9"/>
      <c r="J464" s="21">
        <f>SUM(V457:V463)</f>
        <v>428.33</v>
      </c>
      <c r="K464" s="21"/>
    </row>
    <row r="465" spans="1:22" ht="14.25" x14ac:dyDescent="0.2">
      <c r="A465" s="18"/>
      <c r="B465" s="18"/>
      <c r="C465" s="18" t="s">
        <v>742</v>
      </c>
      <c r="D465" s="19" t="s">
        <v>743</v>
      </c>
      <c r="E465" s="9">
        <f>Source!AQ548</f>
        <v>0.55000000000000004</v>
      </c>
      <c r="F465" s="21"/>
      <c r="G465" s="20" t="str">
        <f>Source!DI548</f>
        <v>)*4</v>
      </c>
      <c r="H465" s="9">
        <f>Source!AV548</f>
        <v>1</v>
      </c>
      <c r="I465" s="9"/>
      <c r="J465" s="21"/>
      <c r="K465" s="21">
        <f>Source!U548</f>
        <v>6.6000000000000005</v>
      </c>
    </row>
    <row r="466" spans="1:22" ht="15" x14ac:dyDescent="0.25">
      <c r="A466" s="23"/>
      <c r="B466" s="23"/>
      <c r="C466" s="23"/>
      <c r="D466" s="23"/>
      <c r="E466" s="23"/>
      <c r="F466" s="23"/>
      <c r="G466" s="23"/>
      <c r="H466" s="23"/>
      <c r="I466" s="45">
        <f>J458+J459+J461+J462+J463+J464</f>
        <v>7397.0899999999992</v>
      </c>
      <c r="J466" s="45"/>
      <c r="K466" s="24">
        <f>IF(Source!I548&lt;&gt;0, ROUND(I466/Source!I548, 2), 0)</f>
        <v>2465.6999999999998</v>
      </c>
      <c r="P466" s="22">
        <f>I466</f>
        <v>7397.0899999999992</v>
      </c>
    </row>
    <row r="467" spans="1:22" ht="42.75" x14ac:dyDescent="0.2">
      <c r="A467" s="18">
        <v>44</v>
      </c>
      <c r="B467" s="18" t="str">
        <f>Source!F550</f>
        <v>1.20-2103-19-3/1</v>
      </c>
      <c r="C467" s="18" t="str">
        <f>Source!G550</f>
        <v>Техническое обслуживание годовое светильника светодиодного потолочного типа Arctic 1500</v>
      </c>
      <c r="D467" s="19" t="str">
        <f>Source!H550</f>
        <v>шт.</v>
      </c>
      <c r="E467" s="9">
        <f>Source!I550</f>
        <v>731</v>
      </c>
      <c r="F467" s="21"/>
      <c r="G467" s="20"/>
      <c r="H467" s="9"/>
      <c r="I467" s="9"/>
      <c r="J467" s="21"/>
      <c r="K467" s="21"/>
      <c r="Q467">
        <f>ROUND((Source!BZ550/100)*ROUND((Source!AF550*Source!AV550)*Source!I550, 2), 2)</f>
        <v>138077.13</v>
      </c>
      <c r="R467">
        <f>Source!X550</f>
        <v>138077.13</v>
      </c>
      <c r="S467">
        <f>ROUND((Source!CA550/100)*ROUND((Source!AF550*Source!AV550)*Source!I550, 2), 2)</f>
        <v>19725.3</v>
      </c>
      <c r="T467">
        <f>Source!Y550</f>
        <v>19725.3</v>
      </c>
      <c r="U467">
        <f>ROUND((175/100)*ROUND((Source!AE550*Source!AV550)*Source!I550, 2), 2)</f>
        <v>0</v>
      </c>
      <c r="V467">
        <f>ROUND((108/100)*ROUND(Source!CS550*Source!I550, 2), 2)</f>
        <v>0</v>
      </c>
    </row>
    <row r="468" spans="1:22" ht="14.25" x14ac:dyDescent="0.2">
      <c r="A468" s="18"/>
      <c r="B468" s="18"/>
      <c r="C468" s="18" t="s">
        <v>737</v>
      </c>
      <c r="D468" s="19"/>
      <c r="E468" s="9"/>
      <c r="F468" s="21">
        <f>Source!AO550</f>
        <v>269.83999999999997</v>
      </c>
      <c r="G468" s="20" t="str">
        <f>Source!DG550</f>
        <v/>
      </c>
      <c r="H468" s="9">
        <f>Source!AV550</f>
        <v>1</v>
      </c>
      <c r="I468" s="9">
        <f>IF(Source!BA550&lt;&gt; 0, Source!BA550, 1)</f>
        <v>1</v>
      </c>
      <c r="J468" s="21">
        <f>Source!S550</f>
        <v>197253.04</v>
      </c>
      <c r="K468" s="21"/>
    </row>
    <row r="469" spans="1:22" ht="14.25" x14ac:dyDescent="0.2">
      <c r="A469" s="18"/>
      <c r="B469" s="18"/>
      <c r="C469" s="18" t="s">
        <v>738</v>
      </c>
      <c r="D469" s="19"/>
      <c r="E469" s="9"/>
      <c r="F469" s="21">
        <f>Source!AL550</f>
        <v>1.57</v>
      </c>
      <c r="G469" s="20" t="str">
        <f>Source!DD550</f>
        <v/>
      </c>
      <c r="H469" s="9">
        <f>Source!AW550</f>
        <v>1</v>
      </c>
      <c r="I469" s="9">
        <f>IF(Source!BC550&lt;&gt; 0, Source!BC550, 1)</f>
        <v>1</v>
      </c>
      <c r="J469" s="21">
        <f>Source!P550</f>
        <v>1147.67</v>
      </c>
      <c r="K469" s="21"/>
    </row>
    <row r="470" spans="1:22" ht="14.25" x14ac:dyDescent="0.2">
      <c r="A470" s="18"/>
      <c r="B470" s="18"/>
      <c r="C470" s="18" t="s">
        <v>739</v>
      </c>
      <c r="D470" s="19" t="s">
        <v>740</v>
      </c>
      <c r="E470" s="9">
        <f>Source!AT550</f>
        <v>70</v>
      </c>
      <c r="F470" s="21"/>
      <c r="G470" s="20"/>
      <c r="H470" s="9"/>
      <c r="I470" s="9"/>
      <c r="J470" s="21">
        <f>SUM(R467:R469)</f>
        <v>138077.13</v>
      </c>
      <c r="K470" s="21"/>
    </row>
    <row r="471" spans="1:22" ht="14.25" x14ac:dyDescent="0.2">
      <c r="A471" s="18"/>
      <c r="B471" s="18"/>
      <c r="C471" s="18" t="s">
        <v>741</v>
      </c>
      <c r="D471" s="19" t="s">
        <v>740</v>
      </c>
      <c r="E471" s="9">
        <f>Source!AU550</f>
        <v>10</v>
      </c>
      <c r="F471" s="21"/>
      <c r="G471" s="20"/>
      <c r="H471" s="9"/>
      <c r="I471" s="9"/>
      <c r="J471" s="21">
        <f>SUM(T467:T470)</f>
        <v>19725.3</v>
      </c>
      <c r="K471" s="21"/>
    </row>
    <row r="472" spans="1:22" ht="14.25" x14ac:dyDescent="0.2">
      <c r="A472" s="18"/>
      <c r="B472" s="18"/>
      <c r="C472" s="18" t="s">
        <v>742</v>
      </c>
      <c r="D472" s="19" t="s">
        <v>743</v>
      </c>
      <c r="E472" s="9">
        <f>Source!AQ550</f>
        <v>0.48</v>
      </c>
      <c r="F472" s="21"/>
      <c r="G472" s="20" t="str">
        <f>Source!DI550</f>
        <v/>
      </c>
      <c r="H472" s="9">
        <f>Source!AV550</f>
        <v>1</v>
      </c>
      <c r="I472" s="9"/>
      <c r="J472" s="21"/>
      <c r="K472" s="21">
        <f>Source!U550</f>
        <v>350.88</v>
      </c>
    </row>
    <row r="473" spans="1:22" ht="15" x14ac:dyDescent="0.25">
      <c r="A473" s="23"/>
      <c r="B473" s="23"/>
      <c r="C473" s="23"/>
      <c r="D473" s="23"/>
      <c r="E473" s="23"/>
      <c r="F473" s="23"/>
      <c r="G473" s="23"/>
      <c r="H473" s="23"/>
      <c r="I473" s="45">
        <f>J468+J469+J470+J471</f>
        <v>356203.14</v>
      </c>
      <c r="J473" s="45"/>
      <c r="K473" s="24">
        <f>IF(Source!I550&lt;&gt;0, ROUND(I473/Source!I550, 2), 0)</f>
        <v>487.28</v>
      </c>
      <c r="P473" s="22">
        <f>I473</f>
        <v>356203.14</v>
      </c>
    </row>
    <row r="474" spans="1:22" ht="28.5" x14ac:dyDescent="0.2">
      <c r="A474" s="18">
        <v>45</v>
      </c>
      <c r="B474" s="18" t="str">
        <f>Source!F551</f>
        <v>1.23-2103-6-1/1</v>
      </c>
      <c r="C474" s="18" t="str">
        <f>Source!G551</f>
        <v>Техническое обслуживание выключателей поплавковых</v>
      </c>
      <c r="D474" s="19" t="str">
        <f>Source!H551</f>
        <v>100 шт.</v>
      </c>
      <c r="E474" s="9">
        <f>Source!I551</f>
        <v>0.65</v>
      </c>
      <c r="F474" s="21"/>
      <c r="G474" s="20"/>
      <c r="H474" s="9"/>
      <c r="I474" s="9"/>
      <c r="J474" s="21"/>
      <c r="K474" s="21"/>
      <c r="Q474">
        <f>ROUND((Source!BZ551/100)*ROUND((Source!AF551*Source!AV551)*Source!I551, 2), 2)</f>
        <v>5845.64</v>
      </c>
      <c r="R474">
        <f>Source!X551</f>
        <v>5845.64</v>
      </c>
      <c r="S474">
        <f>ROUND((Source!CA551/100)*ROUND((Source!AF551*Source!AV551)*Source!I551, 2), 2)</f>
        <v>835.09</v>
      </c>
      <c r="T474">
        <f>Source!Y551</f>
        <v>835.09</v>
      </c>
      <c r="U474">
        <f>ROUND((175/100)*ROUND((Source!AE551*Source!AV551)*Source!I551, 2), 2)</f>
        <v>2631.44</v>
      </c>
      <c r="V474">
        <f>ROUND((108/100)*ROUND(Source!CS551*Source!I551, 2), 2)</f>
        <v>1623.97</v>
      </c>
    </row>
    <row r="475" spans="1:22" x14ac:dyDescent="0.2">
      <c r="C475" s="25" t="str">
        <f>"Объем: "&amp;Source!I551&amp;"=(65)/"&amp;"100"</f>
        <v>Объем: 0,65=(65)/100</v>
      </c>
    </row>
    <row r="476" spans="1:22" ht="14.25" x14ac:dyDescent="0.2">
      <c r="A476" s="18"/>
      <c r="B476" s="18"/>
      <c r="C476" s="18" t="s">
        <v>737</v>
      </c>
      <c r="D476" s="19"/>
      <c r="E476" s="9"/>
      <c r="F476" s="21">
        <f>Source!AO551</f>
        <v>3211.89</v>
      </c>
      <c r="G476" s="20" t="str">
        <f>Source!DG551</f>
        <v>)*4</v>
      </c>
      <c r="H476" s="9">
        <f>Source!AV551</f>
        <v>1</v>
      </c>
      <c r="I476" s="9">
        <f>IF(Source!BA551&lt;&gt; 0, Source!BA551, 1)</f>
        <v>1</v>
      </c>
      <c r="J476" s="21">
        <f>Source!S551</f>
        <v>8350.91</v>
      </c>
      <c r="K476" s="21"/>
    </row>
    <row r="477" spans="1:22" ht="14.25" x14ac:dyDescent="0.2">
      <c r="A477" s="18"/>
      <c r="B477" s="18"/>
      <c r="C477" s="18" t="s">
        <v>744</v>
      </c>
      <c r="D477" s="19"/>
      <c r="E477" s="9"/>
      <c r="F477" s="21">
        <f>Source!AM551</f>
        <v>912.11</v>
      </c>
      <c r="G477" s="20" t="str">
        <f>Source!DE551</f>
        <v>)*4</v>
      </c>
      <c r="H477" s="9">
        <f>Source!AV551</f>
        <v>1</v>
      </c>
      <c r="I477" s="9">
        <f>IF(Source!BB551&lt;&gt; 0, Source!BB551, 1)</f>
        <v>1</v>
      </c>
      <c r="J477" s="21">
        <f>Source!Q551</f>
        <v>2371.4899999999998</v>
      </c>
      <c r="K477" s="21"/>
    </row>
    <row r="478" spans="1:22" ht="14.25" x14ac:dyDescent="0.2">
      <c r="A478" s="18"/>
      <c r="B478" s="18"/>
      <c r="C478" s="18" t="s">
        <v>745</v>
      </c>
      <c r="D478" s="19"/>
      <c r="E478" s="9"/>
      <c r="F478" s="21">
        <f>Source!AN551</f>
        <v>578.34</v>
      </c>
      <c r="G478" s="20" t="str">
        <f>Source!DF551</f>
        <v>)*4</v>
      </c>
      <c r="H478" s="9">
        <f>Source!AV551</f>
        <v>1</v>
      </c>
      <c r="I478" s="9">
        <f>IF(Source!BS551&lt;&gt; 0, Source!BS551, 1)</f>
        <v>1</v>
      </c>
      <c r="J478" s="26">
        <f>Source!R551</f>
        <v>1503.68</v>
      </c>
      <c r="K478" s="21"/>
    </row>
    <row r="479" spans="1:22" ht="14.25" x14ac:dyDescent="0.2">
      <c r="A479" s="18"/>
      <c r="B479" s="18"/>
      <c r="C479" s="18" t="s">
        <v>738</v>
      </c>
      <c r="D479" s="19"/>
      <c r="E479" s="9"/>
      <c r="F479" s="21">
        <f>Source!AL551</f>
        <v>0.94</v>
      </c>
      <c r="G479" s="20" t="str">
        <f>Source!DD551</f>
        <v>)*4</v>
      </c>
      <c r="H479" s="9">
        <f>Source!AW551</f>
        <v>1</v>
      </c>
      <c r="I479" s="9">
        <f>IF(Source!BC551&lt;&gt; 0, Source!BC551, 1)</f>
        <v>1</v>
      </c>
      <c r="J479" s="21">
        <f>Source!P551</f>
        <v>2.44</v>
      </c>
      <c r="K479" s="21"/>
    </row>
    <row r="480" spans="1:22" ht="14.25" x14ac:dyDescent="0.2">
      <c r="A480" s="18"/>
      <c r="B480" s="18"/>
      <c r="C480" s="18" t="s">
        <v>739</v>
      </c>
      <c r="D480" s="19" t="s">
        <v>740</v>
      </c>
      <c r="E480" s="9">
        <f>Source!AT551</f>
        <v>70</v>
      </c>
      <c r="F480" s="21"/>
      <c r="G480" s="20"/>
      <c r="H480" s="9"/>
      <c r="I480" s="9"/>
      <c r="J480" s="21">
        <f>SUM(R474:R479)</f>
        <v>5845.64</v>
      </c>
      <c r="K480" s="21"/>
    </row>
    <row r="481" spans="1:22" ht="14.25" x14ac:dyDescent="0.2">
      <c r="A481" s="18"/>
      <c r="B481" s="18"/>
      <c r="C481" s="18" t="s">
        <v>741</v>
      </c>
      <c r="D481" s="19" t="s">
        <v>740</v>
      </c>
      <c r="E481" s="9">
        <f>Source!AU551</f>
        <v>10</v>
      </c>
      <c r="F481" s="21"/>
      <c r="G481" s="20"/>
      <c r="H481" s="9"/>
      <c r="I481" s="9"/>
      <c r="J481" s="21">
        <f>SUM(T474:T480)</f>
        <v>835.09</v>
      </c>
      <c r="K481" s="21"/>
    </row>
    <row r="482" spans="1:22" ht="14.25" x14ac:dyDescent="0.2">
      <c r="A482" s="18"/>
      <c r="B482" s="18"/>
      <c r="C482" s="18" t="s">
        <v>746</v>
      </c>
      <c r="D482" s="19" t="s">
        <v>740</v>
      </c>
      <c r="E482" s="9">
        <f>108</f>
        <v>108</v>
      </c>
      <c r="F482" s="21"/>
      <c r="G482" s="20"/>
      <c r="H482" s="9"/>
      <c r="I482" s="9"/>
      <c r="J482" s="21">
        <f>SUM(V474:V481)</f>
        <v>1623.97</v>
      </c>
      <c r="K482" s="21"/>
    </row>
    <row r="483" spans="1:22" ht="14.25" x14ac:dyDescent="0.2">
      <c r="A483" s="18"/>
      <c r="B483" s="18"/>
      <c r="C483" s="18" t="s">
        <v>742</v>
      </c>
      <c r="D483" s="19" t="s">
        <v>743</v>
      </c>
      <c r="E483" s="9">
        <f>Source!AQ551</f>
        <v>6</v>
      </c>
      <c r="F483" s="21"/>
      <c r="G483" s="20" t="str">
        <f>Source!DI551</f>
        <v>)*4</v>
      </c>
      <c r="H483" s="9">
        <f>Source!AV551</f>
        <v>1</v>
      </c>
      <c r="I483" s="9"/>
      <c r="J483" s="21"/>
      <c r="K483" s="21">
        <f>Source!U551</f>
        <v>15.600000000000001</v>
      </c>
    </row>
    <row r="484" spans="1:22" ht="15" x14ac:dyDescent="0.25">
      <c r="A484" s="23"/>
      <c r="B484" s="23"/>
      <c r="C484" s="23"/>
      <c r="D484" s="23"/>
      <c r="E484" s="23"/>
      <c r="F484" s="23"/>
      <c r="G484" s="23"/>
      <c r="H484" s="23"/>
      <c r="I484" s="45">
        <f>J476+J477+J479+J480+J481+J482</f>
        <v>19029.54</v>
      </c>
      <c r="J484" s="45"/>
      <c r="K484" s="24">
        <f>IF(Source!I551&lt;&gt;0, ROUND(I484/Source!I551, 2), 0)</f>
        <v>29276.22</v>
      </c>
      <c r="P484" s="22">
        <f>I484</f>
        <v>19029.54</v>
      </c>
    </row>
    <row r="485" spans="1:22" ht="42.75" x14ac:dyDescent="0.2">
      <c r="A485" s="18">
        <v>46</v>
      </c>
      <c r="B485" s="18" t="str">
        <f>Source!F553</f>
        <v>1.21-2103-11-1/1</v>
      </c>
      <c r="C485" s="18" t="str">
        <f>Source!G553</f>
        <v>Техническое обслуживание силовых сетей, проложенных в стальных трубах, провод сечением 2х1,5-6 мм2</v>
      </c>
      <c r="D485" s="19" t="str">
        <f>Source!H553</f>
        <v>100 м</v>
      </c>
      <c r="E485" s="9">
        <f>Source!I553</f>
        <v>4.5999999999999996</v>
      </c>
      <c r="F485" s="21"/>
      <c r="G485" s="20"/>
      <c r="H485" s="9"/>
      <c r="I485" s="9"/>
      <c r="J485" s="21"/>
      <c r="K485" s="21"/>
      <c r="Q485">
        <f>ROUND((Source!BZ553/100)*ROUND((Source!AF553*Source!AV553)*Source!I553, 2), 2)</f>
        <v>4343.78</v>
      </c>
      <c r="R485">
        <f>Source!X553</f>
        <v>4343.78</v>
      </c>
      <c r="S485">
        <f>ROUND((Source!CA553/100)*ROUND((Source!AF553*Source!AV553)*Source!I553, 2), 2)</f>
        <v>620.54</v>
      </c>
      <c r="T485">
        <f>Source!Y553</f>
        <v>620.54</v>
      </c>
      <c r="U485">
        <f>ROUND((175/100)*ROUND((Source!AE553*Source!AV553)*Source!I553, 2), 2)</f>
        <v>0</v>
      </c>
      <c r="V485">
        <f>ROUND((108/100)*ROUND(Source!CS553*Source!I553, 2), 2)</f>
        <v>0</v>
      </c>
    </row>
    <row r="486" spans="1:22" x14ac:dyDescent="0.2">
      <c r="C486" s="25" t="str">
        <f>"Объем: "&amp;Source!I553&amp;"=(4600)*"&amp;"0,1/"&amp;"100"</f>
        <v>Объем: 4,6=(4600)*0,1/100</v>
      </c>
    </row>
    <row r="487" spans="1:22" ht="14.25" x14ac:dyDescent="0.2">
      <c r="A487" s="18"/>
      <c r="B487" s="18"/>
      <c r="C487" s="18" t="s">
        <v>737</v>
      </c>
      <c r="D487" s="19"/>
      <c r="E487" s="9"/>
      <c r="F487" s="21">
        <f>Source!AO553</f>
        <v>1349</v>
      </c>
      <c r="G487" s="20" t="str">
        <f>Source!DG553</f>
        <v/>
      </c>
      <c r="H487" s="9">
        <f>Source!AV553</f>
        <v>1</v>
      </c>
      <c r="I487" s="9">
        <f>IF(Source!BA553&lt;&gt; 0, Source!BA553, 1)</f>
        <v>1</v>
      </c>
      <c r="J487" s="21">
        <f>Source!S553</f>
        <v>6205.4</v>
      </c>
      <c r="K487" s="21"/>
    </row>
    <row r="488" spans="1:22" ht="14.25" x14ac:dyDescent="0.2">
      <c r="A488" s="18"/>
      <c r="B488" s="18"/>
      <c r="C488" s="18" t="s">
        <v>738</v>
      </c>
      <c r="D488" s="19"/>
      <c r="E488" s="9"/>
      <c r="F488" s="21">
        <f>Source!AL553</f>
        <v>27.61</v>
      </c>
      <c r="G488" s="20" t="str">
        <f>Source!DD553</f>
        <v/>
      </c>
      <c r="H488" s="9">
        <f>Source!AW553</f>
        <v>1</v>
      </c>
      <c r="I488" s="9">
        <f>IF(Source!BC553&lt;&gt; 0, Source!BC553, 1)</f>
        <v>1</v>
      </c>
      <c r="J488" s="21">
        <f>Source!P553</f>
        <v>127.01</v>
      </c>
      <c r="K488" s="21"/>
    </row>
    <row r="489" spans="1:22" ht="14.25" x14ac:dyDescent="0.2">
      <c r="A489" s="18"/>
      <c r="B489" s="18"/>
      <c r="C489" s="18" t="s">
        <v>739</v>
      </c>
      <c r="D489" s="19" t="s">
        <v>740</v>
      </c>
      <c r="E489" s="9">
        <f>Source!AT553</f>
        <v>70</v>
      </c>
      <c r="F489" s="21"/>
      <c r="G489" s="20"/>
      <c r="H489" s="9"/>
      <c r="I489" s="9"/>
      <c r="J489" s="21">
        <f>SUM(R485:R488)</f>
        <v>4343.78</v>
      </c>
      <c r="K489" s="21"/>
    </row>
    <row r="490" spans="1:22" ht="14.25" x14ac:dyDescent="0.2">
      <c r="A490" s="18"/>
      <c r="B490" s="18"/>
      <c r="C490" s="18" t="s">
        <v>741</v>
      </c>
      <c r="D490" s="19" t="s">
        <v>740</v>
      </c>
      <c r="E490" s="9">
        <f>Source!AU553</f>
        <v>10</v>
      </c>
      <c r="F490" s="21"/>
      <c r="G490" s="20"/>
      <c r="H490" s="9"/>
      <c r="I490" s="9"/>
      <c r="J490" s="21">
        <f>SUM(T485:T489)</f>
        <v>620.54</v>
      </c>
      <c r="K490" s="21"/>
    </row>
    <row r="491" spans="1:22" ht="14.25" x14ac:dyDescent="0.2">
      <c r="A491" s="18"/>
      <c r="B491" s="18"/>
      <c r="C491" s="18" t="s">
        <v>742</v>
      </c>
      <c r="D491" s="19" t="s">
        <v>743</v>
      </c>
      <c r="E491" s="9">
        <f>Source!AQ553</f>
        <v>2.52</v>
      </c>
      <c r="F491" s="21"/>
      <c r="G491" s="20" t="str">
        <f>Source!DI553</f>
        <v/>
      </c>
      <c r="H491" s="9">
        <f>Source!AV553</f>
        <v>1</v>
      </c>
      <c r="I491" s="9"/>
      <c r="J491" s="21"/>
      <c r="K491" s="21">
        <f>Source!U553</f>
        <v>11.591999999999999</v>
      </c>
    </row>
    <row r="492" spans="1:22" ht="15" x14ac:dyDescent="0.25">
      <c r="A492" s="23"/>
      <c r="B492" s="23"/>
      <c r="C492" s="23"/>
      <c r="D492" s="23"/>
      <c r="E492" s="23"/>
      <c r="F492" s="23"/>
      <c r="G492" s="23"/>
      <c r="H492" s="23"/>
      <c r="I492" s="45">
        <f>J487+J488+J489+J490</f>
        <v>11296.73</v>
      </c>
      <c r="J492" s="45"/>
      <c r="K492" s="24">
        <f>IF(Source!I553&lt;&gt;0, ROUND(I492/Source!I553, 2), 0)</f>
        <v>2455.81</v>
      </c>
      <c r="P492" s="22">
        <f>I492</f>
        <v>11296.73</v>
      </c>
    </row>
    <row r="494" spans="1:22" ht="15" x14ac:dyDescent="0.25">
      <c r="A494" s="44" t="str">
        <f>CONCATENATE("Итого по подразделу: ",IF(Source!G555&lt;&gt;"Новый подраздел", Source!G555, ""))</f>
        <v>Итого по подразделу: Электроосвещение</v>
      </c>
      <c r="B494" s="44"/>
      <c r="C494" s="44"/>
      <c r="D494" s="44"/>
      <c r="E494" s="44"/>
      <c r="F494" s="44"/>
      <c r="G494" s="44"/>
      <c r="H494" s="44"/>
      <c r="I494" s="42">
        <f>SUM(P449:P493)</f>
        <v>514887.05</v>
      </c>
      <c r="J494" s="43"/>
      <c r="K494" s="27"/>
    </row>
    <row r="497" spans="1:22" ht="16.5" x14ac:dyDescent="0.25">
      <c r="A497" s="46" t="str">
        <f>CONCATENATE("Подраздел: ",IF(Source!G585&lt;&gt;"Новый подраздел", Source!G585, ""))</f>
        <v>Подраздел: Электроснабжение</v>
      </c>
      <c r="B497" s="46"/>
      <c r="C497" s="46"/>
      <c r="D497" s="46"/>
      <c r="E497" s="46"/>
      <c r="F497" s="46"/>
      <c r="G497" s="46"/>
      <c r="H497" s="46"/>
      <c r="I497" s="46"/>
      <c r="J497" s="46"/>
      <c r="K497" s="46"/>
    </row>
    <row r="498" spans="1:22" ht="42.75" x14ac:dyDescent="0.2">
      <c r="A498" s="18">
        <v>47</v>
      </c>
      <c r="B498" s="18" t="str">
        <f>Source!F591</f>
        <v>1.21-2303-28-1/1</v>
      </c>
      <c r="C498" s="18" t="str">
        <f>Source!G591</f>
        <v>Техническое обслуживание автоматического выключателя до 160 А</v>
      </c>
      <c r="D498" s="19" t="str">
        <f>Source!H591</f>
        <v>шт.</v>
      </c>
      <c r="E498" s="9">
        <f>Source!I591</f>
        <v>9</v>
      </c>
      <c r="F498" s="21"/>
      <c r="G498" s="20"/>
      <c r="H498" s="9"/>
      <c r="I498" s="9"/>
      <c r="J498" s="21"/>
      <c r="K498" s="21"/>
      <c r="Q498">
        <f>ROUND((Source!BZ591/100)*ROUND((Source!AF591*Source!AV591)*Source!I591, 2), 2)</f>
        <v>5365.08</v>
      </c>
      <c r="R498">
        <f>Source!X591</f>
        <v>5365.08</v>
      </c>
      <c r="S498">
        <f>ROUND((Source!CA591/100)*ROUND((Source!AF591*Source!AV591)*Source!I591, 2), 2)</f>
        <v>766.44</v>
      </c>
      <c r="T498">
        <f>Source!Y591</f>
        <v>766.44</v>
      </c>
      <c r="U498">
        <f>ROUND((175/100)*ROUND((Source!AE591*Source!AV591)*Source!I591, 2), 2)</f>
        <v>0</v>
      </c>
      <c r="V498">
        <f>ROUND((108/100)*ROUND(Source!CS591*Source!I591, 2), 2)</f>
        <v>0</v>
      </c>
    </row>
    <row r="499" spans="1:22" ht="14.25" x14ac:dyDescent="0.2">
      <c r="A499" s="18"/>
      <c r="B499" s="18"/>
      <c r="C499" s="18" t="s">
        <v>737</v>
      </c>
      <c r="D499" s="19"/>
      <c r="E499" s="9"/>
      <c r="F499" s="21">
        <f>Source!AO591</f>
        <v>212.9</v>
      </c>
      <c r="G499" s="20" t="str">
        <f>Source!DG591</f>
        <v>)*4</v>
      </c>
      <c r="H499" s="9">
        <f>Source!AV591</f>
        <v>1</v>
      </c>
      <c r="I499" s="9">
        <f>IF(Source!BA591&lt;&gt; 0, Source!BA591, 1)</f>
        <v>1</v>
      </c>
      <c r="J499" s="21">
        <f>Source!S591</f>
        <v>7664.4</v>
      </c>
      <c r="K499" s="21"/>
    </row>
    <row r="500" spans="1:22" ht="14.25" x14ac:dyDescent="0.2">
      <c r="A500" s="18"/>
      <c r="B500" s="18"/>
      <c r="C500" s="18" t="s">
        <v>738</v>
      </c>
      <c r="D500" s="19"/>
      <c r="E500" s="9"/>
      <c r="F500" s="21">
        <f>Source!AL591</f>
        <v>4.53</v>
      </c>
      <c r="G500" s="20" t="str">
        <f>Source!DD591</f>
        <v>)*4</v>
      </c>
      <c r="H500" s="9">
        <f>Source!AW591</f>
        <v>1</v>
      </c>
      <c r="I500" s="9">
        <f>IF(Source!BC591&lt;&gt; 0, Source!BC591, 1)</f>
        <v>1</v>
      </c>
      <c r="J500" s="21">
        <f>Source!P591</f>
        <v>163.08000000000001</v>
      </c>
      <c r="K500" s="21"/>
    </row>
    <row r="501" spans="1:22" ht="14.25" x14ac:dyDescent="0.2">
      <c r="A501" s="18"/>
      <c r="B501" s="18"/>
      <c r="C501" s="18" t="s">
        <v>739</v>
      </c>
      <c r="D501" s="19" t="s">
        <v>740</v>
      </c>
      <c r="E501" s="9">
        <f>Source!AT591</f>
        <v>70</v>
      </c>
      <c r="F501" s="21"/>
      <c r="G501" s="20"/>
      <c r="H501" s="9"/>
      <c r="I501" s="9"/>
      <c r="J501" s="21">
        <f>SUM(R498:R500)</f>
        <v>5365.08</v>
      </c>
      <c r="K501" s="21"/>
    </row>
    <row r="502" spans="1:22" ht="14.25" x14ac:dyDescent="0.2">
      <c r="A502" s="18"/>
      <c r="B502" s="18"/>
      <c r="C502" s="18" t="s">
        <v>741</v>
      </c>
      <c r="D502" s="19" t="s">
        <v>740</v>
      </c>
      <c r="E502" s="9">
        <f>Source!AU591</f>
        <v>10</v>
      </c>
      <c r="F502" s="21"/>
      <c r="G502" s="20"/>
      <c r="H502" s="9"/>
      <c r="I502" s="9"/>
      <c r="J502" s="21">
        <f>SUM(T498:T501)</f>
        <v>766.44</v>
      </c>
      <c r="K502" s="21"/>
    </row>
    <row r="503" spans="1:22" ht="14.25" x14ac:dyDescent="0.2">
      <c r="A503" s="18"/>
      <c r="B503" s="18"/>
      <c r="C503" s="18" t="s">
        <v>742</v>
      </c>
      <c r="D503" s="19" t="s">
        <v>743</v>
      </c>
      <c r="E503" s="9">
        <f>Source!AQ591</f>
        <v>0.3</v>
      </c>
      <c r="F503" s="21"/>
      <c r="G503" s="20" t="str">
        <f>Source!DI591</f>
        <v>)*4</v>
      </c>
      <c r="H503" s="9">
        <f>Source!AV591</f>
        <v>1</v>
      </c>
      <c r="I503" s="9"/>
      <c r="J503" s="21"/>
      <c r="K503" s="21">
        <f>Source!U591</f>
        <v>10.799999999999999</v>
      </c>
    </row>
    <row r="504" spans="1:22" ht="15" x14ac:dyDescent="0.25">
      <c r="A504" s="23"/>
      <c r="B504" s="23"/>
      <c r="C504" s="23"/>
      <c r="D504" s="23"/>
      <c r="E504" s="23"/>
      <c r="F504" s="23"/>
      <c r="G504" s="23"/>
      <c r="H504" s="23"/>
      <c r="I504" s="45">
        <f>J499+J500+J501+J502</f>
        <v>13959</v>
      </c>
      <c r="J504" s="45"/>
      <c r="K504" s="24">
        <f>IF(Source!I591&lt;&gt;0, ROUND(I504/Source!I591, 2), 0)</f>
        <v>1551</v>
      </c>
      <c r="P504" s="22">
        <f>I504</f>
        <v>13959</v>
      </c>
    </row>
    <row r="505" spans="1:22" ht="99.75" x14ac:dyDescent="0.2">
      <c r="A505" s="18">
        <v>48</v>
      </c>
      <c r="B505" s="18" t="str">
        <f>Source!F593</f>
        <v>1.21-2203-43-1/1</v>
      </c>
      <c r="C505" s="18" t="str">
        <f>Source!G593</f>
        <v>Техническое обслуживание установки компенсации реактивной мощности (УКРМ) 100 кВАр с регулятором типа LSA, с количеством конденсаторов 1, предохранитель-выключатель-разъединитель (ПВР) 1, контакторов (пускателей) 1 - полугодовое</v>
      </c>
      <c r="D505" s="19" t="str">
        <f>Source!H593</f>
        <v>шкаф</v>
      </c>
      <c r="E505" s="9">
        <f>Source!I593</f>
        <v>1</v>
      </c>
      <c r="F505" s="21"/>
      <c r="G505" s="20"/>
      <c r="H505" s="9"/>
      <c r="I505" s="9"/>
      <c r="J505" s="21"/>
      <c r="K505" s="21"/>
      <c r="Q505">
        <f>ROUND((Source!BZ593/100)*ROUND((Source!AF593*Source!AV593)*Source!I593, 2), 2)</f>
        <v>641.02</v>
      </c>
      <c r="R505">
        <f>Source!X593</f>
        <v>641.02</v>
      </c>
      <c r="S505">
        <f>ROUND((Source!CA593/100)*ROUND((Source!AF593*Source!AV593)*Source!I593, 2), 2)</f>
        <v>91.57</v>
      </c>
      <c r="T505">
        <f>Source!Y593</f>
        <v>91.57</v>
      </c>
      <c r="U505">
        <f>ROUND((175/100)*ROUND((Source!AE593*Source!AV593)*Source!I593, 2), 2)</f>
        <v>0</v>
      </c>
      <c r="V505">
        <f>ROUND((108/100)*ROUND(Source!CS593*Source!I593, 2), 2)</f>
        <v>0</v>
      </c>
    </row>
    <row r="506" spans="1:22" ht="14.25" x14ac:dyDescent="0.2">
      <c r="A506" s="18"/>
      <c r="B506" s="18"/>
      <c r="C506" s="18" t="s">
        <v>737</v>
      </c>
      <c r="D506" s="19"/>
      <c r="E506" s="9"/>
      <c r="F506" s="21">
        <f>Source!AO593</f>
        <v>915.74</v>
      </c>
      <c r="G506" s="20" t="str">
        <f>Source!DG593</f>
        <v/>
      </c>
      <c r="H506" s="9">
        <f>Source!AV593</f>
        <v>1</v>
      </c>
      <c r="I506" s="9">
        <f>IF(Source!BA593&lt;&gt; 0, Source!BA593, 1)</f>
        <v>1</v>
      </c>
      <c r="J506" s="21">
        <f>Source!S593</f>
        <v>915.74</v>
      </c>
      <c r="K506" s="21"/>
    </row>
    <row r="507" spans="1:22" ht="14.25" x14ac:dyDescent="0.2">
      <c r="A507" s="18"/>
      <c r="B507" s="18"/>
      <c r="C507" s="18" t="s">
        <v>744</v>
      </c>
      <c r="D507" s="19"/>
      <c r="E507" s="9"/>
      <c r="F507" s="21">
        <f>Source!AM593</f>
        <v>0.61</v>
      </c>
      <c r="G507" s="20" t="str">
        <f>Source!DE593</f>
        <v/>
      </c>
      <c r="H507" s="9">
        <f>Source!AV593</f>
        <v>1</v>
      </c>
      <c r="I507" s="9">
        <f>IF(Source!BB593&lt;&gt; 0, Source!BB593, 1)</f>
        <v>1</v>
      </c>
      <c r="J507" s="21">
        <f>Source!Q593</f>
        <v>0.61</v>
      </c>
      <c r="K507" s="21"/>
    </row>
    <row r="508" spans="1:22" ht="14.25" x14ac:dyDescent="0.2">
      <c r="A508" s="18"/>
      <c r="B508" s="18"/>
      <c r="C508" s="18" t="s">
        <v>738</v>
      </c>
      <c r="D508" s="19"/>
      <c r="E508" s="9"/>
      <c r="F508" s="21">
        <f>Source!AL593</f>
        <v>15.74</v>
      </c>
      <c r="G508" s="20" t="str">
        <f>Source!DD593</f>
        <v/>
      </c>
      <c r="H508" s="9">
        <f>Source!AW593</f>
        <v>1</v>
      </c>
      <c r="I508" s="9">
        <f>IF(Source!BC593&lt;&gt; 0, Source!BC593, 1)</f>
        <v>1</v>
      </c>
      <c r="J508" s="21">
        <f>Source!P593</f>
        <v>15.74</v>
      </c>
      <c r="K508" s="21"/>
    </row>
    <row r="509" spans="1:22" ht="14.25" x14ac:dyDescent="0.2">
      <c r="A509" s="18"/>
      <c r="B509" s="18"/>
      <c r="C509" s="18" t="s">
        <v>739</v>
      </c>
      <c r="D509" s="19" t="s">
        <v>740</v>
      </c>
      <c r="E509" s="9">
        <f>Source!AT593</f>
        <v>70</v>
      </c>
      <c r="F509" s="21"/>
      <c r="G509" s="20"/>
      <c r="H509" s="9"/>
      <c r="I509" s="9"/>
      <c r="J509" s="21">
        <f>SUM(R505:R508)</f>
        <v>641.02</v>
      </c>
      <c r="K509" s="21"/>
    </row>
    <row r="510" spans="1:22" ht="14.25" x14ac:dyDescent="0.2">
      <c r="A510" s="18"/>
      <c r="B510" s="18"/>
      <c r="C510" s="18" t="s">
        <v>741</v>
      </c>
      <c r="D510" s="19" t="s">
        <v>740</v>
      </c>
      <c r="E510" s="9">
        <f>Source!AU593</f>
        <v>10</v>
      </c>
      <c r="F510" s="21"/>
      <c r="G510" s="20"/>
      <c r="H510" s="9"/>
      <c r="I510" s="9"/>
      <c r="J510" s="21">
        <f>SUM(T505:T509)</f>
        <v>91.57</v>
      </c>
      <c r="K510" s="21"/>
    </row>
    <row r="511" spans="1:22" ht="14.25" x14ac:dyDescent="0.2">
      <c r="A511" s="18"/>
      <c r="B511" s="18"/>
      <c r="C511" s="18" t="s">
        <v>742</v>
      </c>
      <c r="D511" s="19" t="s">
        <v>743</v>
      </c>
      <c r="E511" s="9">
        <f>Source!AQ593</f>
        <v>1.38</v>
      </c>
      <c r="F511" s="21"/>
      <c r="G511" s="20" t="str">
        <f>Source!DI593</f>
        <v/>
      </c>
      <c r="H511" s="9">
        <f>Source!AV593</f>
        <v>1</v>
      </c>
      <c r="I511" s="9"/>
      <c r="J511" s="21"/>
      <c r="K511" s="21">
        <f>Source!U593</f>
        <v>1.38</v>
      </c>
    </row>
    <row r="512" spans="1:22" ht="15" x14ac:dyDescent="0.25">
      <c r="A512" s="23"/>
      <c r="B512" s="23"/>
      <c r="C512" s="23"/>
      <c r="D512" s="23"/>
      <c r="E512" s="23"/>
      <c r="F512" s="23"/>
      <c r="G512" s="23"/>
      <c r="H512" s="23"/>
      <c r="I512" s="45">
        <f>J506+J507+J508+J509+J510</f>
        <v>1664.68</v>
      </c>
      <c r="J512" s="45"/>
      <c r="K512" s="24">
        <f>IF(Source!I593&lt;&gt;0, ROUND(I512/Source!I593, 2), 0)</f>
        <v>1664.68</v>
      </c>
      <c r="P512" s="22">
        <f>I512</f>
        <v>1664.68</v>
      </c>
    </row>
    <row r="513" spans="1:22" ht="42.75" x14ac:dyDescent="0.2">
      <c r="A513" s="18">
        <v>49</v>
      </c>
      <c r="B513" s="18" t="str">
        <f>Source!F598</f>
        <v>1.21-2303-28-1/1</v>
      </c>
      <c r="C513" s="18" t="str">
        <f>Source!G598</f>
        <v>Техническое обслуживание автоматического выключателя до 160 А</v>
      </c>
      <c r="D513" s="19" t="str">
        <f>Source!H598</f>
        <v>шт.</v>
      </c>
      <c r="E513" s="9">
        <f>Source!I598</f>
        <v>8</v>
      </c>
      <c r="F513" s="21"/>
      <c r="G513" s="20"/>
      <c r="H513" s="9"/>
      <c r="I513" s="9"/>
      <c r="J513" s="21"/>
      <c r="K513" s="21"/>
      <c r="Q513">
        <f>ROUND((Source!BZ598/100)*ROUND((Source!AF598*Source!AV598)*Source!I598, 2), 2)</f>
        <v>4768.96</v>
      </c>
      <c r="R513">
        <f>Source!X598</f>
        <v>4768.96</v>
      </c>
      <c r="S513">
        <f>ROUND((Source!CA598/100)*ROUND((Source!AF598*Source!AV598)*Source!I598, 2), 2)</f>
        <v>681.28</v>
      </c>
      <c r="T513">
        <f>Source!Y598</f>
        <v>681.28</v>
      </c>
      <c r="U513">
        <f>ROUND((175/100)*ROUND((Source!AE598*Source!AV598)*Source!I598, 2), 2)</f>
        <v>0</v>
      </c>
      <c r="V513">
        <f>ROUND((108/100)*ROUND(Source!CS598*Source!I598, 2), 2)</f>
        <v>0</v>
      </c>
    </row>
    <row r="514" spans="1:22" ht="14.25" x14ac:dyDescent="0.2">
      <c r="A514" s="18"/>
      <c r="B514" s="18"/>
      <c r="C514" s="18" t="s">
        <v>737</v>
      </c>
      <c r="D514" s="19"/>
      <c r="E514" s="9"/>
      <c r="F514" s="21">
        <f>Source!AO598</f>
        <v>212.9</v>
      </c>
      <c r="G514" s="20" t="str">
        <f>Source!DG598</f>
        <v>)*4</v>
      </c>
      <c r="H514" s="9">
        <f>Source!AV598</f>
        <v>1</v>
      </c>
      <c r="I514" s="9">
        <f>IF(Source!BA598&lt;&gt; 0, Source!BA598, 1)</f>
        <v>1</v>
      </c>
      <c r="J514" s="21">
        <f>Source!S598</f>
        <v>6812.8</v>
      </c>
      <c r="K514" s="21"/>
    </row>
    <row r="515" spans="1:22" ht="14.25" x14ac:dyDescent="0.2">
      <c r="A515" s="18"/>
      <c r="B515" s="18"/>
      <c r="C515" s="18" t="s">
        <v>738</v>
      </c>
      <c r="D515" s="19"/>
      <c r="E515" s="9"/>
      <c r="F515" s="21">
        <f>Source!AL598</f>
        <v>4.53</v>
      </c>
      <c r="G515" s="20" t="str">
        <f>Source!DD598</f>
        <v>)*4</v>
      </c>
      <c r="H515" s="9">
        <f>Source!AW598</f>
        <v>1</v>
      </c>
      <c r="I515" s="9">
        <f>IF(Source!BC598&lt;&gt; 0, Source!BC598, 1)</f>
        <v>1</v>
      </c>
      <c r="J515" s="21">
        <f>Source!P598</f>
        <v>144.96</v>
      </c>
      <c r="K515" s="21"/>
    </row>
    <row r="516" spans="1:22" ht="14.25" x14ac:dyDescent="0.2">
      <c r="A516" s="18"/>
      <c r="B516" s="18"/>
      <c r="C516" s="18" t="s">
        <v>739</v>
      </c>
      <c r="D516" s="19" t="s">
        <v>740</v>
      </c>
      <c r="E516" s="9">
        <f>Source!AT598</f>
        <v>70</v>
      </c>
      <c r="F516" s="21"/>
      <c r="G516" s="20"/>
      <c r="H516" s="9"/>
      <c r="I516" s="9"/>
      <c r="J516" s="21">
        <f>SUM(R513:R515)</f>
        <v>4768.96</v>
      </c>
      <c r="K516" s="21"/>
    </row>
    <row r="517" spans="1:22" ht="14.25" x14ac:dyDescent="0.2">
      <c r="A517" s="18"/>
      <c r="B517" s="18"/>
      <c r="C517" s="18" t="s">
        <v>741</v>
      </c>
      <c r="D517" s="19" t="s">
        <v>740</v>
      </c>
      <c r="E517" s="9">
        <f>Source!AU598</f>
        <v>10</v>
      </c>
      <c r="F517" s="21"/>
      <c r="G517" s="20"/>
      <c r="H517" s="9"/>
      <c r="I517" s="9"/>
      <c r="J517" s="21">
        <f>SUM(T513:T516)</f>
        <v>681.28</v>
      </c>
      <c r="K517" s="21"/>
    </row>
    <row r="518" spans="1:22" ht="14.25" x14ac:dyDescent="0.2">
      <c r="A518" s="18"/>
      <c r="B518" s="18"/>
      <c r="C518" s="18" t="s">
        <v>742</v>
      </c>
      <c r="D518" s="19" t="s">
        <v>743</v>
      </c>
      <c r="E518" s="9">
        <f>Source!AQ598</f>
        <v>0.3</v>
      </c>
      <c r="F518" s="21"/>
      <c r="G518" s="20" t="str">
        <f>Source!DI598</f>
        <v>)*4</v>
      </c>
      <c r="H518" s="9">
        <f>Source!AV598</f>
        <v>1</v>
      </c>
      <c r="I518" s="9"/>
      <c r="J518" s="21"/>
      <c r="K518" s="21">
        <f>Source!U598</f>
        <v>9.6</v>
      </c>
    </row>
    <row r="519" spans="1:22" ht="15" x14ac:dyDescent="0.25">
      <c r="A519" s="23"/>
      <c r="B519" s="23"/>
      <c r="C519" s="23"/>
      <c r="D519" s="23"/>
      <c r="E519" s="23"/>
      <c r="F519" s="23"/>
      <c r="G519" s="23"/>
      <c r="H519" s="23"/>
      <c r="I519" s="45">
        <f>J514+J515+J516+J517</f>
        <v>12408.000000000002</v>
      </c>
      <c r="J519" s="45"/>
      <c r="K519" s="24">
        <f>IF(Source!I598&lt;&gt;0, ROUND(I519/Source!I598, 2), 0)</f>
        <v>1551</v>
      </c>
      <c r="P519" s="22">
        <f>I519</f>
        <v>12408.000000000002</v>
      </c>
    </row>
    <row r="520" spans="1:22" ht="99.75" x14ac:dyDescent="0.2">
      <c r="A520" s="18">
        <v>50</v>
      </c>
      <c r="B520" s="18" t="str">
        <f>Source!F599</f>
        <v>1.21-2203-43-1/1</v>
      </c>
      <c r="C520" s="18" t="str">
        <f>Source!G599</f>
        <v>Техническое обслуживание установки компенсации реактивной мощности (УКРМ) 100 кВАр с регулятором типа LSA, с количеством конденсаторов 1, предохранитель-выключатель-разъединитель (ПВР) 1, контакторов (пускателей) 1 - полугодовое</v>
      </c>
      <c r="D520" s="19" t="str">
        <f>Source!H599</f>
        <v>шкаф</v>
      </c>
      <c r="E520" s="9">
        <f>Source!I599</f>
        <v>1</v>
      </c>
      <c r="F520" s="21"/>
      <c r="G520" s="20"/>
      <c r="H520" s="9"/>
      <c r="I520" s="9"/>
      <c r="J520" s="21"/>
      <c r="K520" s="21"/>
      <c r="Q520">
        <f>ROUND((Source!BZ599/100)*ROUND((Source!AF599*Source!AV599)*Source!I599, 2), 2)</f>
        <v>641.02</v>
      </c>
      <c r="R520">
        <f>Source!X599</f>
        <v>641.02</v>
      </c>
      <c r="S520">
        <f>ROUND((Source!CA599/100)*ROUND((Source!AF599*Source!AV599)*Source!I599, 2), 2)</f>
        <v>91.57</v>
      </c>
      <c r="T520">
        <f>Source!Y599</f>
        <v>91.57</v>
      </c>
      <c r="U520">
        <f>ROUND((175/100)*ROUND((Source!AE599*Source!AV599)*Source!I599, 2), 2)</f>
        <v>0</v>
      </c>
      <c r="V520">
        <f>ROUND((108/100)*ROUND(Source!CS599*Source!I599, 2), 2)</f>
        <v>0</v>
      </c>
    </row>
    <row r="521" spans="1:22" ht="14.25" x14ac:dyDescent="0.2">
      <c r="A521" s="18"/>
      <c r="B521" s="18"/>
      <c r="C521" s="18" t="s">
        <v>737</v>
      </c>
      <c r="D521" s="19"/>
      <c r="E521" s="9"/>
      <c r="F521" s="21">
        <f>Source!AO599</f>
        <v>915.74</v>
      </c>
      <c r="G521" s="20" t="str">
        <f>Source!DG599</f>
        <v/>
      </c>
      <c r="H521" s="9">
        <f>Source!AV599</f>
        <v>1</v>
      </c>
      <c r="I521" s="9">
        <f>IF(Source!BA599&lt;&gt; 0, Source!BA599, 1)</f>
        <v>1</v>
      </c>
      <c r="J521" s="21">
        <f>Source!S599</f>
        <v>915.74</v>
      </c>
      <c r="K521" s="21"/>
    </row>
    <row r="522" spans="1:22" ht="14.25" x14ac:dyDescent="0.2">
      <c r="A522" s="18"/>
      <c r="B522" s="18"/>
      <c r="C522" s="18" t="s">
        <v>744</v>
      </c>
      <c r="D522" s="19"/>
      <c r="E522" s="9"/>
      <c r="F522" s="21">
        <f>Source!AM599</f>
        <v>0.61</v>
      </c>
      <c r="G522" s="20" t="str">
        <f>Source!DE599</f>
        <v/>
      </c>
      <c r="H522" s="9">
        <f>Source!AV599</f>
        <v>1</v>
      </c>
      <c r="I522" s="9">
        <f>IF(Source!BB599&lt;&gt; 0, Source!BB599, 1)</f>
        <v>1</v>
      </c>
      <c r="J522" s="21">
        <f>Source!Q599</f>
        <v>0.61</v>
      </c>
      <c r="K522" s="21"/>
    </row>
    <row r="523" spans="1:22" ht="14.25" x14ac:dyDescent="0.2">
      <c r="A523" s="18"/>
      <c r="B523" s="18"/>
      <c r="C523" s="18" t="s">
        <v>738</v>
      </c>
      <c r="D523" s="19"/>
      <c r="E523" s="9"/>
      <c r="F523" s="21">
        <f>Source!AL599</f>
        <v>15.74</v>
      </c>
      <c r="G523" s="20" t="str">
        <f>Source!DD599</f>
        <v/>
      </c>
      <c r="H523" s="9">
        <f>Source!AW599</f>
        <v>1</v>
      </c>
      <c r="I523" s="9">
        <f>IF(Source!BC599&lt;&gt; 0, Source!BC599, 1)</f>
        <v>1</v>
      </c>
      <c r="J523" s="21">
        <f>Source!P599</f>
        <v>15.74</v>
      </c>
      <c r="K523" s="21"/>
    </row>
    <row r="524" spans="1:22" ht="14.25" x14ac:dyDescent="0.2">
      <c r="A524" s="18"/>
      <c r="B524" s="18"/>
      <c r="C524" s="18" t="s">
        <v>739</v>
      </c>
      <c r="D524" s="19" t="s">
        <v>740</v>
      </c>
      <c r="E524" s="9">
        <f>Source!AT599</f>
        <v>70</v>
      </c>
      <c r="F524" s="21"/>
      <c r="G524" s="20"/>
      <c r="H524" s="9"/>
      <c r="I524" s="9"/>
      <c r="J524" s="21">
        <f>SUM(R520:R523)</f>
        <v>641.02</v>
      </c>
      <c r="K524" s="21"/>
    </row>
    <row r="525" spans="1:22" ht="14.25" x14ac:dyDescent="0.2">
      <c r="A525" s="18"/>
      <c r="B525" s="18"/>
      <c r="C525" s="18" t="s">
        <v>741</v>
      </c>
      <c r="D525" s="19" t="s">
        <v>740</v>
      </c>
      <c r="E525" s="9">
        <f>Source!AU599</f>
        <v>10</v>
      </c>
      <c r="F525" s="21"/>
      <c r="G525" s="20"/>
      <c r="H525" s="9"/>
      <c r="I525" s="9"/>
      <c r="J525" s="21">
        <f>SUM(T520:T524)</f>
        <v>91.57</v>
      </c>
      <c r="K525" s="21"/>
    </row>
    <row r="526" spans="1:22" ht="14.25" x14ac:dyDescent="0.2">
      <c r="A526" s="18"/>
      <c r="B526" s="18"/>
      <c r="C526" s="18" t="s">
        <v>742</v>
      </c>
      <c r="D526" s="19" t="s">
        <v>743</v>
      </c>
      <c r="E526" s="9">
        <f>Source!AQ599</f>
        <v>1.38</v>
      </c>
      <c r="F526" s="21"/>
      <c r="G526" s="20" t="str">
        <f>Source!DI599</f>
        <v/>
      </c>
      <c r="H526" s="9">
        <f>Source!AV599</f>
        <v>1</v>
      </c>
      <c r="I526" s="9"/>
      <c r="J526" s="21"/>
      <c r="K526" s="21">
        <f>Source!U599</f>
        <v>1.38</v>
      </c>
    </row>
    <row r="527" spans="1:22" ht="15" x14ac:dyDescent="0.25">
      <c r="A527" s="23"/>
      <c r="B527" s="23"/>
      <c r="C527" s="23"/>
      <c r="D527" s="23"/>
      <c r="E527" s="23"/>
      <c r="F527" s="23"/>
      <c r="G527" s="23"/>
      <c r="H527" s="23"/>
      <c r="I527" s="45">
        <f>J521+J522+J523+J524+J525</f>
        <v>1664.68</v>
      </c>
      <c r="J527" s="45"/>
      <c r="K527" s="24">
        <f>IF(Source!I599&lt;&gt;0, ROUND(I527/Source!I599, 2), 0)</f>
        <v>1664.68</v>
      </c>
      <c r="P527" s="22">
        <f>I527</f>
        <v>1664.68</v>
      </c>
    </row>
    <row r="528" spans="1:22" ht="85.5" x14ac:dyDescent="0.2">
      <c r="A528" s="18">
        <v>51</v>
      </c>
      <c r="B528" s="18" t="str">
        <f>Source!F604</f>
        <v>1.21-2203-5-1/1</v>
      </c>
      <c r="C528" s="18" t="str">
        <f>Source!G604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D528" s="19" t="str">
        <f>Source!H604</f>
        <v>шт.</v>
      </c>
      <c r="E528" s="9">
        <f>Source!I604</f>
        <v>16</v>
      </c>
      <c r="F528" s="21"/>
      <c r="G528" s="20"/>
      <c r="H528" s="9"/>
      <c r="I528" s="9"/>
      <c r="J528" s="21"/>
      <c r="K528" s="21"/>
      <c r="Q528">
        <f>ROUND((Source!BZ604/100)*ROUND((Source!AF604*Source!AV604)*Source!I604, 2), 2)</f>
        <v>124485.98</v>
      </c>
      <c r="R528">
        <f>Source!X604</f>
        <v>124485.98</v>
      </c>
      <c r="S528">
        <f>ROUND((Source!CA604/100)*ROUND((Source!AF604*Source!AV604)*Source!I604, 2), 2)</f>
        <v>17783.71</v>
      </c>
      <c r="T528">
        <f>Source!Y604</f>
        <v>17783.71</v>
      </c>
      <c r="U528">
        <f>ROUND((175/100)*ROUND((Source!AE604*Source!AV604)*Source!I604, 2), 2)</f>
        <v>0</v>
      </c>
      <c r="V528">
        <f>ROUND((108/100)*ROUND(Source!CS604*Source!I604, 2), 2)</f>
        <v>0</v>
      </c>
    </row>
    <row r="529" spans="1:22" ht="14.25" x14ac:dyDescent="0.2">
      <c r="A529" s="18"/>
      <c r="B529" s="18"/>
      <c r="C529" s="18" t="s">
        <v>737</v>
      </c>
      <c r="D529" s="19"/>
      <c r="E529" s="9"/>
      <c r="F529" s="21">
        <f>Source!AO604</f>
        <v>11114.82</v>
      </c>
      <c r="G529" s="20" t="str">
        <f>Source!DG604</f>
        <v/>
      </c>
      <c r="H529" s="9">
        <f>Source!AV604</f>
        <v>1</v>
      </c>
      <c r="I529" s="9">
        <f>IF(Source!BA604&lt;&gt; 0, Source!BA604, 1)</f>
        <v>1</v>
      </c>
      <c r="J529" s="21">
        <f>Source!S604</f>
        <v>177837.12</v>
      </c>
      <c r="K529" s="21"/>
    </row>
    <row r="530" spans="1:22" ht="14.25" x14ac:dyDescent="0.2">
      <c r="A530" s="18"/>
      <c r="B530" s="18"/>
      <c r="C530" s="18" t="s">
        <v>738</v>
      </c>
      <c r="D530" s="19"/>
      <c r="E530" s="9"/>
      <c r="F530" s="21">
        <f>Source!AL604</f>
        <v>154.13999999999999</v>
      </c>
      <c r="G530" s="20" t="str">
        <f>Source!DD604</f>
        <v/>
      </c>
      <c r="H530" s="9">
        <f>Source!AW604</f>
        <v>1</v>
      </c>
      <c r="I530" s="9">
        <f>IF(Source!BC604&lt;&gt; 0, Source!BC604, 1)</f>
        <v>1</v>
      </c>
      <c r="J530" s="21">
        <f>Source!P604</f>
        <v>2466.2399999999998</v>
      </c>
      <c r="K530" s="21"/>
    </row>
    <row r="531" spans="1:22" ht="14.25" x14ac:dyDescent="0.2">
      <c r="A531" s="18"/>
      <c r="B531" s="18"/>
      <c r="C531" s="18" t="s">
        <v>739</v>
      </c>
      <c r="D531" s="19" t="s">
        <v>740</v>
      </c>
      <c r="E531" s="9">
        <f>Source!AT604</f>
        <v>70</v>
      </c>
      <c r="F531" s="21"/>
      <c r="G531" s="20"/>
      <c r="H531" s="9"/>
      <c r="I531" s="9"/>
      <c r="J531" s="21">
        <f>SUM(R528:R530)</f>
        <v>124485.98</v>
      </c>
      <c r="K531" s="21"/>
    </row>
    <row r="532" spans="1:22" ht="14.25" x14ac:dyDescent="0.2">
      <c r="A532" s="18"/>
      <c r="B532" s="18"/>
      <c r="C532" s="18" t="s">
        <v>741</v>
      </c>
      <c r="D532" s="19" t="s">
        <v>740</v>
      </c>
      <c r="E532" s="9">
        <f>Source!AU604</f>
        <v>10</v>
      </c>
      <c r="F532" s="21"/>
      <c r="G532" s="20"/>
      <c r="H532" s="9"/>
      <c r="I532" s="9"/>
      <c r="J532" s="21">
        <f>SUM(T528:T531)</f>
        <v>17783.71</v>
      </c>
      <c r="K532" s="21"/>
    </row>
    <row r="533" spans="1:22" ht="14.25" x14ac:dyDescent="0.2">
      <c r="A533" s="18"/>
      <c r="B533" s="18"/>
      <c r="C533" s="18" t="s">
        <v>742</v>
      </c>
      <c r="D533" s="19" t="s">
        <v>743</v>
      </c>
      <c r="E533" s="9">
        <f>Source!AQ604</f>
        <v>18</v>
      </c>
      <c r="F533" s="21"/>
      <c r="G533" s="20" t="str">
        <f>Source!DI604</f>
        <v/>
      </c>
      <c r="H533" s="9">
        <f>Source!AV604</f>
        <v>1</v>
      </c>
      <c r="I533" s="9"/>
      <c r="J533" s="21"/>
      <c r="K533" s="21">
        <f>Source!U604</f>
        <v>288</v>
      </c>
    </row>
    <row r="534" spans="1:22" ht="15" x14ac:dyDescent="0.25">
      <c r="A534" s="23"/>
      <c r="B534" s="23"/>
      <c r="C534" s="23"/>
      <c r="D534" s="23"/>
      <c r="E534" s="23"/>
      <c r="F534" s="23"/>
      <c r="G534" s="23"/>
      <c r="H534" s="23"/>
      <c r="I534" s="45">
        <f>J529+J530+J531+J532</f>
        <v>322573.05</v>
      </c>
      <c r="J534" s="45"/>
      <c r="K534" s="24">
        <f>IF(Source!I604&lt;&gt;0, ROUND(I534/Source!I604, 2), 0)</f>
        <v>20160.82</v>
      </c>
      <c r="P534" s="22">
        <f>I534</f>
        <v>322573.05</v>
      </c>
    </row>
    <row r="535" spans="1:22" ht="57" x14ac:dyDescent="0.2">
      <c r="A535" s="18">
        <v>52</v>
      </c>
      <c r="B535" s="18" t="str">
        <f>Source!F606</f>
        <v>1.21-2303-19-1/1</v>
      </c>
      <c r="C535" s="18" t="str">
        <f>Source!G606</f>
        <v>Техническое обслуживание выключателей автоматических однополюсных установочных на номинальный ток до 63 А</v>
      </c>
      <c r="D535" s="19" t="str">
        <f>Source!H606</f>
        <v>шт.</v>
      </c>
      <c r="E535" s="9">
        <f>Source!I606</f>
        <v>10</v>
      </c>
      <c r="F535" s="21"/>
      <c r="G535" s="20"/>
      <c r="H535" s="9"/>
      <c r="I535" s="9"/>
      <c r="J535" s="21"/>
      <c r="K535" s="21"/>
      <c r="Q535">
        <f>ROUND((Source!BZ606/100)*ROUND((Source!AF606*Source!AV606)*Source!I606, 2), 2)</f>
        <v>5186.93</v>
      </c>
      <c r="R535">
        <f>Source!X606</f>
        <v>5186.93</v>
      </c>
      <c r="S535">
        <f>ROUND((Source!CA606/100)*ROUND((Source!AF606*Source!AV606)*Source!I606, 2), 2)</f>
        <v>740.99</v>
      </c>
      <c r="T535">
        <f>Source!Y606</f>
        <v>740.99</v>
      </c>
      <c r="U535">
        <f>ROUND((175/100)*ROUND((Source!AE606*Source!AV606)*Source!I606, 2), 2)</f>
        <v>0</v>
      </c>
      <c r="V535">
        <f>ROUND((108/100)*ROUND(Source!CS606*Source!I606, 2), 2)</f>
        <v>0</v>
      </c>
    </row>
    <row r="536" spans="1:22" ht="14.25" x14ac:dyDescent="0.2">
      <c r="A536" s="18"/>
      <c r="B536" s="18"/>
      <c r="C536" s="18" t="s">
        <v>737</v>
      </c>
      <c r="D536" s="19"/>
      <c r="E536" s="9"/>
      <c r="F536" s="21">
        <f>Source!AO606</f>
        <v>740.99</v>
      </c>
      <c r="G536" s="20" t="str">
        <f>Source!DG606</f>
        <v/>
      </c>
      <c r="H536" s="9">
        <f>Source!AV606</f>
        <v>1</v>
      </c>
      <c r="I536" s="9">
        <f>IF(Source!BA606&lt;&gt; 0, Source!BA606, 1)</f>
        <v>1</v>
      </c>
      <c r="J536" s="21">
        <f>Source!S606</f>
        <v>7409.9</v>
      </c>
      <c r="K536" s="21"/>
    </row>
    <row r="537" spans="1:22" ht="14.25" x14ac:dyDescent="0.2">
      <c r="A537" s="18"/>
      <c r="B537" s="18"/>
      <c r="C537" s="18" t="s">
        <v>738</v>
      </c>
      <c r="D537" s="19"/>
      <c r="E537" s="9"/>
      <c r="F537" s="21">
        <f>Source!AL606</f>
        <v>1.7</v>
      </c>
      <c r="G537" s="20" t="str">
        <f>Source!DD606</f>
        <v/>
      </c>
      <c r="H537" s="9">
        <f>Source!AW606</f>
        <v>1</v>
      </c>
      <c r="I537" s="9">
        <f>IF(Source!BC606&lt;&gt; 0, Source!BC606, 1)</f>
        <v>1</v>
      </c>
      <c r="J537" s="21">
        <f>Source!P606</f>
        <v>17</v>
      </c>
      <c r="K537" s="21"/>
    </row>
    <row r="538" spans="1:22" ht="14.25" x14ac:dyDescent="0.2">
      <c r="A538" s="18"/>
      <c r="B538" s="18"/>
      <c r="C538" s="18" t="s">
        <v>739</v>
      </c>
      <c r="D538" s="19" t="s">
        <v>740</v>
      </c>
      <c r="E538" s="9">
        <f>Source!AT606</f>
        <v>70</v>
      </c>
      <c r="F538" s="21"/>
      <c r="G538" s="20"/>
      <c r="H538" s="9"/>
      <c r="I538" s="9"/>
      <c r="J538" s="21">
        <f>SUM(R535:R537)</f>
        <v>5186.93</v>
      </c>
      <c r="K538" s="21"/>
    </row>
    <row r="539" spans="1:22" ht="14.25" x14ac:dyDescent="0.2">
      <c r="A539" s="18"/>
      <c r="B539" s="18"/>
      <c r="C539" s="18" t="s">
        <v>741</v>
      </c>
      <c r="D539" s="19" t="s">
        <v>740</v>
      </c>
      <c r="E539" s="9">
        <f>Source!AU606</f>
        <v>10</v>
      </c>
      <c r="F539" s="21"/>
      <c r="G539" s="20"/>
      <c r="H539" s="9"/>
      <c r="I539" s="9"/>
      <c r="J539" s="21">
        <f>SUM(T535:T538)</f>
        <v>740.99</v>
      </c>
      <c r="K539" s="21"/>
    </row>
    <row r="540" spans="1:22" ht="14.25" x14ac:dyDescent="0.2">
      <c r="A540" s="18"/>
      <c r="B540" s="18"/>
      <c r="C540" s="18" t="s">
        <v>742</v>
      </c>
      <c r="D540" s="19" t="s">
        <v>743</v>
      </c>
      <c r="E540" s="9">
        <f>Source!AQ606</f>
        <v>1.2</v>
      </c>
      <c r="F540" s="21"/>
      <c r="G540" s="20" t="str">
        <f>Source!DI606</f>
        <v/>
      </c>
      <c r="H540" s="9">
        <f>Source!AV606</f>
        <v>1</v>
      </c>
      <c r="I540" s="9"/>
      <c r="J540" s="21"/>
      <c r="K540" s="21">
        <f>Source!U606</f>
        <v>12</v>
      </c>
    </row>
    <row r="541" spans="1:22" ht="15" x14ac:dyDescent="0.25">
      <c r="A541" s="23"/>
      <c r="B541" s="23"/>
      <c r="C541" s="23"/>
      <c r="D541" s="23"/>
      <c r="E541" s="23"/>
      <c r="F541" s="23"/>
      <c r="G541" s="23"/>
      <c r="H541" s="23"/>
      <c r="I541" s="45">
        <f>J536+J537+J538+J539</f>
        <v>13354.82</v>
      </c>
      <c r="J541" s="45"/>
      <c r="K541" s="24">
        <f>IF(Source!I606&lt;&gt;0, ROUND(I541/Source!I606, 2), 0)</f>
        <v>1335.48</v>
      </c>
      <c r="P541" s="22">
        <f>I541</f>
        <v>13354.82</v>
      </c>
    </row>
    <row r="542" spans="1:22" ht="57" x14ac:dyDescent="0.2">
      <c r="A542" s="18">
        <v>53</v>
      </c>
      <c r="B542" s="18" t="str">
        <f>Source!F608</f>
        <v>1.21-2303-3-3/1</v>
      </c>
      <c r="C542" s="18" t="str">
        <f>Source!G608</f>
        <v>Техническое обслуживание выключателей автоматических трехполюсных установочных, номинальный ток до 600 А</v>
      </c>
      <c r="D542" s="19" t="str">
        <f>Source!H608</f>
        <v>шт.</v>
      </c>
      <c r="E542" s="9">
        <f>Source!I608</f>
        <v>3</v>
      </c>
      <c r="F542" s="21"/>
      <c r="G542" s="20"/>
      <c r="H542" s="9"/>
      <c r="I542" s="9"/>
      <c r="J542" s="21"/>
      <c r="K542" s="21"/>
      <c r="Q542">
        <f>ROUND((Source!BZ608/100)*ROUND((Source!AF608*Source!AV608)*Source!I608, 2), 2)</f>
        <v>3890.19</v>
      </c>
      <c r="R542">
        <f>Source!X608</f>
        <v>3890.19</v>
      </c>
      <c r="S542">
        <f>ROUND((Source!CA608/100)*ROUND((Source!AF608*Source!AV608)*Source!I608, 2), 2)</f>
        <v>555.74</v>
      </c>
      <c r="T542">
        <f>Source!Y608</f>
        <v>555.74</v>
      </c>
      <c r="U542">
        <f>ROUND((175/100)*ROUND((Source!AE608*Source!AV608)*Source!I608, 2), 2)</f>
        <v>0</v>
      </c>
      <c r="V542">
        <f>ROUND((108/100)*ROUND(Source!CS608*Source!I608, 2), 2)</f>
        <v>0</v>
      </c>
    </row>
    <row r="543" spans="1:22" ht="14.25" x14ac:dyDescent="0.2">
      <c r="A543" s="18"/>
      <c r="B543" s="18"/>
      <c r="C543" s="18" t="s">
        <v>737</v>
      </c>
      <c r="D543" s="19"/>
      <c r="E543" s="9"/>
      <c r="F543" s="21">
        <f>Source!AO608</f>
        <v>1852.47</v>
      </c>
      <c r="G543" s="20" t="str">
        <f>Source!DG608</f>
        <v/>
      </c>
      <c r="H543" s="9">
        <f>Source!AV608</f>
        <v>1</v>
      </c>
      <c r="I543" s="9">
        <f>IF(Source!BA608&lt;&gt; 0, Source!BA608, 1)</f>
        <v>1</v>
      </c>
      <c r="J543" s="21">
        <f>Source!S608</f>
        <v>5557.41</v>
      </c>
      <c r="K543" s="21"/>
    </row>
    <row r="544" spans="1:22" ht="14.25" x14ac:dyDescent="0.2">
      <c r="A544" s="18"/>
      <c r="B544" s="18"/>
      <c r="C544" s="18" t="s">
        <v>738</v>
      </c>
      <c r="D544" s="19"/>
      <c r="E544" s="9"/>
      <c r="F544" s="21">
        <f>Source!AL608</f>
        <v>24.92</v>
      </c>
      <c r="G544" s="20" t="str">
        <f>Source!DD608</f>
        <v/>
      </c>
      <c r="H544" s="9">
        <f>Source!AW608</f>
        <v>1</v>
      </c>
      <c r="I544" s="9">
        <f>IF(Source!BC608&lt;&gt; 0, Source!BC608, 1)</f>
        <v>1</v>
      </c>
      <c r="J544" s="21">
        <f>Source!P608</f>
        <v>74.760000000000005</v>
      </c>
      <c r="K544" s="21"/>
    </row>
    <row r="545" spans="1:22" ht="14.25" x14ac:dyDescent="0.2">
      <c r="A545" s="18"/>
      <c r="B545" s="18"/>
      <c r="C545" s="18" t="s">
        <v>739</v>
      </c>
      <c r="D545" s="19" t="s">
        <v>740</v>
      </c>
      <c r="E545" s="9">
        <f>Source!AT608</f>
        <v>70</v>
      </c>
      <c r="F545" s="21"/>
      <c r="G545" s="20"/>
      <c r="H545" s="9"/>
      <c r="I545" s="9"/>
      <c r="J545" s="21">
        <f>SUM(R542:R544)</f>
        <v>3890.19</v>
      </c>
      <c r="K545" s="21"/>
    </row>
    <row r="546" spans="1:22" ht="14.25" x14ac:dyDescent="0.2">
      <c r="A546" s="18"/>
      <c r="B546" s="18"/>
      <c r="C546" s="18" t="s">
        <v>741</v>
      </c>
      <c r="D546" s="19" t="s">
        <v>740</v>
      </c>
      <c r="E546" s="9">
        <f>Source!AU608</f>
        <v>10</v>
      </c>
      <c r="F546" s="21"/>
      <c r="G546" s="20"/>
      <c r="H546" s="9"/>
      <c r="I546" s="9"/>
      <c r="J546" s="21">
        <f>SUM(T542:T545)</f>
        <v>555.74</v>
      </c>
      <c r="K546" s="21"/>
    </row>
    <row r="547" spans="1:22" ht="14.25" x14ac:dyDescent="0.2">
      <c r="A547" s="18"/>
      <c r="B547" s="18"/>
      <c r="C547" s="18" t="s">
        <v>742</v>
      </c>
      <c r="D547" s="19" t="s">
        <v>743</v>
      </c>
      <c r="E547" s="9">
        <f>Source!AQ608</f>
        <v>3</v>
      </c>
      <c r="F547" s="21"/>
      <c r="G547" s="20" t="str">
        <f>Source!DI608</f>
        <v/>
      </c>
      <c r="H547" s="9">
        <f>Source!AV608</f>
        <v>1</v>
      </c>
      <c r="I547" s="9"/>
      <c r="J547" s="21"/>
      <c r="K547" s="21">
        <f>Source!U608</f>
        <v>9</v>
      </c>
    </row>
    <row r="548" spans="1:22" ht="15" x14ac:dyDescent="0.25">
      <c r="A548" s="23"/>
      <c r="B548" s="23"/>
      <c r="C548" s="23"/>
      <c r="D548" s="23"/>
      <c r="E548" s="23"/>
      <c r="F548" s="23"/>
      <c r="G548" s="23"/>
      <c r="H548" s="23"/>
      <c r="I548" s="45">
        <f>J543+J544+J545+J546</f>
        <v>10078.1</v>
      </c>
      <c r="J548" s="45"/>
      <c r="K548" s="24">
        <f>IF(Source!I608&lt;&gt;0, ROUND(I548/Source!I608, 2), 0)</f>
        <v>3359.37</v>
      </c>
      <c r="P548" s="22">
        <f>I548</f>
        <v>10078.1</v>
      </c>
    </row>
    <row r="549" spans="1:22" ht="57" x14ac:dyDescent="0.2">
      <c r="A549" s="18">
        <v>54</v>
      </c>
      <c r="B549" s="18" t="str">
        <f>Source!F609</f>
        <v>1.21-2303-2-1/1</v>
      </c>
      <c r="C549" s="18" t="str">
        <f>Source!G609</f>
        <v>Техническое обслуживание выключателей автоматических двухполюсных установочных, номинальный ток до 200 А,</v>
      </c>
      <c r="D549" s="19" t="str">
        <f>Source!H609</f>
        <v>шт.</v>
      </c>
      <c r="E549" s="9">
        <f>Source!I609</f>
        <v>13</v>
      </c>
      <c r="F549" s="21"/>
      <c r="G549" s="20"/>
      <c r="H549" s="9"/>
      <c r="I549" s="9"/>
      <c r="J549" s="21"/>
      <c r="K549" s="21"/>
      <c r="Q549">
        <f>ROUND((Source!BZ609/100)*ROUND((Source!AF609*Source!AV609)*Source!I609, 2), 2)</f>
        <v>6349.62</v>
      </c>
      <c r="R549">
        <f>Source!X609</f>
        <v>6349.62</v>
      </c>
      <c r="S549">
        <f>ROUND((Source!CA609/100)*ROUND((Source!AF609*Source!AV609)*Source!I609, 2), 2)</f>
        <v>907.09</v>
      </c>
      <c r="T549">
        <f>Source!Y609</f>
        <v>907.09</v>
      </c>
      <c r="U549">
        <f>ROUND((175/100)*ROUND((Source!AE609*Source!AV609)*Source!I609, 2), 2)</f>
        <v>0</v>
      </c>
      <c r="V549">
        <f>ROUND((108/100)*ROUND(Source!CS609*Source!I609, 2), 2)</f>
        <v>0</v>
      </c>
    </row>
    <row r="550" spans="1:22" ht="14.25" x14ac:dyDescent="0.2">
      <c r="A550" s="18"/>
      <c r="B550" s="18"/>
      <c r="C550" s="18" t="s">
        <v>737</v>
      </c>
      <c r="D550" s="19"/>
      <c r="E550" s="9"/>
      <c r="F550" s="21">
        <f>Source!AO609</f>
        <v>697.76</v>
      </c>
      <c r="G550" s="20" t="str">
        <f>Source!DG609</f>
        <v/>
      </c>
      <c r="H550" s="9">
        <f>Source!AV609</f>
        <v>1</v>
      </c>
      <c r="I550" s="9">
        <f>IF(Source!BA609&lt;&gt; 0, Source!BA609, 1)</f>
        <v>1</v>
      </c>
      <c r="J550" s="21">
        <f>Source!S609</f>
        <v>9070.8799999999992</v>
      </c>
      <c r="K550" s="21"/>
    </row>
    <row r="551" spans="1:22" ht="14.25" x14ac:dyDescent="0.2">
      <c r="A551" s="18"/>
      <c r="B551" s="18"/>
      <c r="C551" s="18" t="s">
        <v>738</v>
      </c>
      <c r="D551" s="19"/>
      <c r="E551" s="9"/>
      <c r="F551" s="21">
        <f>Source!AL609</f>
        <v>9.27</v>
      </c>
      <c r="G551" s="20" t="str">
        <f>Source!DD609</f>
        <v/>
      </c>
      <c r="H551" s="9">
        <f>Source!AW609</f>
        <v>1</v>
      </c>
      <c r="I551" s="9">
        <f>IF(Source!BC609&lt;&gt; 0, Source!BC609, 1)</f>
        <v>1</v>
      </c>
      <c r="J551" s="21">
        <f>Source!P609</f>
        <v>120.51</v>
      </c>
      <c r="K551" s="21"/>
    </row>
    <row r="552" spans="1:22" ht="14.25" x14ac:dyDescent="0.2">
      <c r="A552" s="18"/>
      <c r="B552" s="18"/>
      <c r="C552" s="18" t="s">
        <v>739</v>
      </c>
      <c r="D552" s="19" t="s">
        <v>740</v>
      </c>
      <c r="E552" s="9">
        <f>Source!AT609</f>
        <v>70</v>
      </c>
      <c r="F552" s="21"/>
      <c r="G552" s="20"/>
      <c r="H552" s="9"/>
      <c r="I552" s="9"/>
      <c r="J552" s="21">
        <f>SUM(R549:R551)</f>
        <v>6349.62</v>
      </c>
      <c r="K552" s="21"/>
    </row>
    <row r="553" spans="1:22" ht="14.25" x14ac:dyDescent="0.2">
      <c r="A553" s="18"/>
      <c r="B553" s="18"/>
      <c r="C553" s="18" t="s">
        <v>741</v>
      </c>
      <c r="D553" s="19" t="s">
        <v>740</v>
      </c>
      <c r="E553" s="9">
        <f>Source!AU609</f>
        <v>10</v>
      </c>
      <c r="F553" s="21"/>
      <c r="G553" s="20"/>
      <c r="H553" s="9"/>
      <c r="I553" s="9"/>
      <c r="J553" s="21">
        <f>SUM(T549:T552)</f>
        <v>907.09</v>
      </c>
      <c r="K553" s="21"/>
    </row>
    <row r="554" spans="1:22" ht="14.25" x14ac:dyDescent="0.2">
      <c r="A554" s="18"/>
      <c r="B554" s="18"/>
      <c r="C554" s="18" t="s">
        <v>742</v>
      </c>
      <c r="D554" s="19" t="s">
        <v>743</v>
      </c>
      <c r="E554" s="9">
        <f>Source!AQ609</f>
        <v>1.1299999999999999</v>
      </c>
      <c r="F554" s="21"/>
      <c r="G554" s="20" t="str">
        <f>Source!DI609</f>
        <v/>
      </c>
      <c r="H554" s="9">
        <f>Source!AV609</f>
        <v>1</v>
      </c>
      <c r="I554" s="9"/>
      <c r="J554" s="21"/>
      <c r="K554" s="21">
        <f>Source!U609</f>
        <v>14.689999999999998</v>
      </c>
    </row>
    <row r="555" spans="1:22" ht="15" x14ac:dyDescent="0.25">
      <c r="A555" s="23"/>
      <c r="B555" s="23"/>
      <c r="C555" s="23"/>
      <c r="D555" s="23"/>
      <c r="E555" s="23"/>
      <c r="F555" s="23"/>
      <c r="G555" s="23"/>
      <c r="H555" s="23"/>
      <c r="I555" s="45">
        <f>J550+J551+J552+J553</f>
        <v>16448.099999999999</v>
      </c>
      <c r="J555" s="45"/>
      <c r="K555" s="24">
        <f>IF(Source!I609&lt;&gt;0, ROUND(I555/Source!I609, 2), 0)</f>
        <v>1265.24</v>
      </c>
      <c r="P555" s="22">
        <f>I555</f>
        <v>16448.099999999999</v>
      </c>
    </row>
    <row r="556" spans="1:22" ht="57" x14ac:dyDescent="0.2">
      <c r="A556" s="18">
        <v>55</v>
      </c>
      <c r="B556" s="18" t="str">
        <f>Source!F612</f>
        <v>1.21-2303-19-1/1</v>
      </c>
      <c r="C556" s="18" t="str">
        <f>Source!G612</f>
        <v>Техническое обслуживание выключателей автоматических однополюсных установочных на номинальный ток до 63 А</v>
      </c>
      <c r="D556" s="19" t="str">
        <f>Source!H612</f>
        <v>шт.</v>
      </c>
      <c r="E556" s="9">
        <f>Source!I612</f>
        <v>26</v>
      </c>
      <c r="F556" s="21"/>
      <c r="G556" s="20"/>
      <c r="H556" s="9"/>
      <c r="I556" s="9"/>
      <c r="J556" s="21"/>
      <c r="K556" s="21"/>
      <c r="Q556">
        <f>ROUND((Source!BZ612/100)*ROUND((Source!AF612*Source!AV612)*Source!I612, 2), 2)</f>
        <v>13486.02</v>
      </c>
      <c r="R556">
        <f>Source!X612</f>
        <v>13486.02</v>
      </c>
      <c r="S556">
        <f>ROUND((Source!CA612/100)*ROUND((Source!AF612*Source!AV612)*Source!I612, 2), 2)</f>
        <v>1926.57</v>
      </c>
      <c r="T556">
        <f>Source!Y612</f>
        <v>1926.57</v>
      </c>
      <c r="U556">
        <f>ROUND((175/100)*ROUND((Source!AE612*Source!AV612)*Source!I612, 2), 2)</f>
        <v>0</v>
      </c>
      <c r="V556">
        <f>ROUND((108/100)*ROUND(Source!CS612*Source!I612, 2), 2)</f>
        <v>0</v>
      </c>
    </row>
    <row r="557" spans="1:22" ht="14.25" x14ac:dyDescent="0.2">
      <c r="A557" s="18"/>
      <c r="B557" s="18"/>
      <c r="C557" s="18" t="s">
        <v>737</v>
      </c>
      <c r="D557" s="19"/>
      <c r="E557" s="9"/>
      <c r="F557" s="21">
        <f>Source!AO612</f>
        <v>740.99</v>
      </c>
      <c r="G557" s="20" t="str">
        <f>Source!DG612</f>
        <v/>
      </c>
      <c r="H557" s="9">
        <f>Source!AV612</f>
        <v>1</v>
      </c>
      <c r="I557" s="9">
        <f>IF(Source!BA612&lt;&gt; 0, Source!BA612, 1)</f>
        <v>1</v>
      </c>
      <c r="J557" s="21">
        <f>Source!S612</f>
        <v>19265.740000000002</v>
      </c>
      <c r="K557" s="21"/>
    </row>
    <row r="558" spans="1:22" ht="14.25" x14ac:dyDescent="0.2">
      <c r="A558" s="18"/>
      <c r="B558" s="18"/>
      <c r="C558" s="18" t="s">
        <v>738</v>
      </c>
      <c r="D558" s="19"/>
      <c r="E558" s="9"/>
      <c r="F558" s="21">
        <f>Source!AL612</f>
        <v>1.7</v>
      </c>
      <c r="G558" s="20" t="str">
        <f>Source!DD612</f>
        <v/>
      </c>
      <c r="H558" s="9">
        <f>Source!AW612</f>
        <v>1</v>
      </c>
      <c r="I558" s="9">
        <f>IF(Source!BC612&lt;&gt; 0, Source!BC612, 1)</f>
        <v>1</v>
      </c>
      <c r="J558" s="21">
        <f>Source!P612</f>
        <v>44.2</v>
      </c>
      <c r="K558" s="21"/>
    </row>
    <row r="559" spans="1:22" ht="14.25" x14ac:dyDescent="0.2">
      <c r="A559" s="18"/>
      <c r="B559" s="18"/>
      <c r="C559" s="18" t="s">
        <v>739</v>
      </c>
      <c r="D559" s="19" t="s">
        <v>740</v>
      </c>
      <c r="E559" s="9">
        <f>Source!AT612</f>
        <v>70</v>
      </c>
      <c r="F559" s="21"/>
      <c r="G559" s="20"/>
      <c r="H559" s="9"/>
      <c r="I559" s="9"/>
      <c r="J559" s="21">
        <f>SUM(R556:R558)</f>
        <v>13486.02</v>
      </c>
      <c r="K559" s="21"/>
    </row>
    <row r="560" spans="1:22" ht="14.25" x14ac:dyDescent="0.2">
      <c r="A560" s="18"/>
      <c r="B560" s="18"/>
      <c r="C560" s="18" t="s">
        <v>741</v>
      </c>
      <c r="D560" s="19" t="s">
        <v>740</v>
      </c>
      <c r="E560" s="9">
        <f>Source!AU612</f>
        <v>10</v>
      </c>
      <c r="F560" s="21"/>
      <c r="G560" s="20"/>
      <c r="H560" s="9"/>
      <c r="I560" s="9"/>
      <c r="J560" s="21">
        <f>SUM(T556:T559)</f>
        <v>1926.57</v>
      </c>
      <c r="K560" s="21"/>
    </row>
    <row r="561" spans="1:22" ht="14.25" x14ac:dyDescent="0.2">
      <c r="A561" s="18"/>
      <c r="B561" s="18"/>
      <c r="C561" s="18" t="s">
        <v>742</v>
      </c>
      <c r="D561" s="19" t="s">
        <v>743</v>
      </c>
      <c r="E561" s="9">
        <f>Source!AQ612</f>
        <v>1.2</v>
      </c>
      <c r="F561" s="21"/>
      <c r="G561" s="20" t="str">
        <f>Source!DI612</f>
        <v/>
      </c>
      <c r="H561" s="9">
        <f>Source!AV612</f>
        <v>1</v>
      </c>
      <c r="I561" s="9"/>
      <c r="J561" s="21"/>
      <c r="K561" s="21">
        <f>Source!U612</f>
        <v>31.2</v>
      </c>
    </row>
    <row r="562" spans="1:22" ht="15" x14ac:dyDescent="0.25">
      <c r="A562" s="23"/>
      <c r="B562" s="23"/>
      <c r="C562" s="23"/>
      <c r="D562" s="23"/>
      <c r="E562" s="23"/>
      <c r="F562" s="23"/>
      <c r="G562" s="23"/>
      <c r="H562" s="23"/>
      <c r="I562" s="45">
        <f>J557+J558+J559+J560</f>
        <v>34722.530000000006</v>
      </c>
      <c r="J562" s="45"/>
      <c r="K562" s="24">
        <f>IF(Source!I612&lt;&gt;0, ROUND(I562/Source!I612, 2), 0)</f>
        <v>1335.48</v>
      </c>
      <c r="P562" s="22">
        <f>I562</f>
        <v>34722.530000000006</v>
      </c>
    </row>
    <row r="564" spans="1:22" ht="15" x14ac:dyDescent="0.25">
      <c r="A564" s="44" t="str">
        <f>CONCATENATE("Итого по подразделу: ",IF(Source!G614&lt;&gt;"Новый подраздел", Source!G614, ""))</f>
        <v>Итого по подразделу: Электроснабжение</v>
      </c>
      <c r="B564" s="44"/>
      <c r="C564" s="44"/>
      <c r="D564" s="44"/>
      <c r="E564" s="44"/>
      <c r="F564" s="44"/>
      <c r="G564" s="44"/>
      <c r="H564" s="44"/>
      <c r="I564" s="42">
        <f>SUM(P497:P563)</f>
        <v>426872.95999999996</v>
      </c>
      <c r="J564" s="43"/>
      <c r="K564" s="27"/>
    </row>
    <row r="567" spans="1:22" ht="16.5" x14ac:dyDescent="0.25">
      <c r="A567" s="46" t="str">
        <f>CONCATENATE("Подраздел: ",IF(Source!G644&lt;&gt;"Новый подраздел", Source!G644, ""))</f>
        <v>Подраздел: Наружное архитектурное освещение</v>
      </c>
      <c r="B567" s="46"/>
      <c r="C567" s="46"/>
      <c r="D567" s="46"/>
      <c r="E567" s="46"/>
      <c r="F567" s="46"/>
      <c r="G567" s="46"/>
      <c r="H567" s="46"/>
      <c r="I567" s="46"/>
      <c r="J567" s="46"/>
      <c r="K567" s="46"/>
    </row>
    <row r="568" spans="1:22" ht="28.5" x14ac:dyDescent="0.2">
      <c r="A568" s="18">
        <v>56</v>
      </c>
      <c r="B568" s="18" t="str">
        <f>Source!F650</f>
        <v>1.21-2203-27-1/1</v>
      </c>
      <c r="C568" s="18" t="str">
        <f>Source!G650</f>
        <v>Техническое обслуживание контакторов номинальный ток до 160 А</v>
      </c>
      <c r="D568" s="19" t="str">
        <f>Source!H650</f>
        <v>шт.</v>
      </c>
      <c r="E568" s="9">
        <f>Source!I650</f>
        <v>1</v>
      </c>
      <c r="F568" s="21"/>
      <c r="G568" s="20"/>
      <c r="H568" s="9"/>
      <c r="I568" s="9"/>
      <c r="J568" s="21"/>
      <c r="K568" s="21"/>
      <c r="Q568">
        <f>ROUND((Source!BZ650/100)*ROUND((Source!AF650*Source!AV650)*Source!I650, 2), 2)</f>
        <v>691.6</v>
      </c>
      <c r="R568">
        <f>Source!X650</f>
        <v>691.6</v>
      </c>
      <c r="S568">
        <f>ROUND((Source!CA650/100)*ROUND((Source!AF650*Source!AV650)*Source!I650, 2), 2)</f>
        <v>98.8</v>
      </c>
      <c r="T568">
        <f>Source!Y650</f>
        <v>98.8</v>
      </c>
      <c r="U568">
        <f>ROUND((175/100)*ROUND((Source!AE650*Source!AV650)*Source!I650, 2), 2)</f>
        <v>0</v>
      </c>
      <c r="V568">
        <f>ROUND((108/100)*ROUND(Source!CS650*Source!I650, 2), 2)</f>
        <v>0</v>
      </c>
    </row>
    <row r="569" spans="1:22" ht="14.25" x14ac:dyDescent="0.2">
      <c r="A569" s="18"/>
      <c r="B569" s="18"/>
      <c r="C569" s="18" t="s">
        <v>737</v>
      </c>
      <c r="D569" s="19"/>
      <c r="E569" s="9"/>
      <c r="F569" s="21">
        <f>Source!AO650</f>
        <v>247</v>
      </c>
      <c r="G569" s="20" t="str">
        <f>Source!DG650</f>
        <v>)*4</v>
      </c>
      <c r="H569" s="9">
        <f>Source!AV650</f>
        <v>1</v>
      </c>
      <c r="I569" s="9">
        <f>IF(Source!BA650&lt;&gt; 0, Source!BA650, 1)</f>
        <v>1</v>
      </c>
      <c r="J569" s="21">
        <f>Source!S650</f>
        <v>988</v>
      </c>
      <c r="K569" s="21"/>
    </row>
    <row r="570" spans="1:22" ht="14.25" x14ac:dyDescent="0.2">
      <c r="A570" s="18"/>
      <c r="B570" s="18"/>
      <c r="C570" s="18" t="s">
        <v>738</v>
      </c>
      <c r="D570" s="19"/>
      <c r="E570" s="9"/>
      <c r="F570" s="21">
        <f>Source!AL650</f>
        <v>19.309999999999999</v>
      </c>
      <c r="G570" s="20" t="str">
        <f>Source!DD650</f>
        <v>)*4</v>
      </c>
      <c r="H570" s="9">
        <f>Source!AW650</f>
        <v>1</v>
      </c>
      <c r="I570" s="9">
        <f>IF(Source!BC650&lt;&gt; 0, Source!BC650, 1)</f>
        <v>1</v>
      </c>
      <c r="J570" s="21">
        <f>Source!P650</f>
        <v>77.239999999999995</v>
      </c>
      <c r="K570" s="21"/>
    </row>
    <row r="571" spans="1:22" ht="14.25" x14ac:dyDescent="0.2">
      <c r="A571" s="18"/>
      <c r="B571" s="18"/>
      <c r="C571" s="18" t="s">
        <v>739</v>
      </c>
      <c r="D571" s="19" t="s">
        <v>740</v>
      </c>
      <c r="E571" s="9">
        <f>Source!AT650</f>
        <v>70</v>
      </c>
      <c r="F571" s="21"/>
      <c r="G571" s="20"/>
      <c r="H571" s="9"/>
      <c r="I571" s="9"/>
      <c r="J571" s="21">
        <f>SUM(R568:R570)</f>
        <v>691.6</v>
      </c>
      <c r="K571" s="21"/>
    </row>
    <row r="572" spans="1:22" ht="14.25" x14ac:dyDescent="0.2">
      <c r="A572" s="18"/>
      <c r="B572" s="18"/>
      <c r="C572" s="18" t="s">
        <v>741</v>
      </c>
      <c r="D572" s="19" t="s">
        <v>740</v>
      </c>
      <c r="E572" s="9">
        <f>Source!AU650</f>
        <v>10</v>
      </c>
      <c r="F572" s="21"/>
      <c r="G572" s="20"/>
      <c r="H572" s="9"/>
      <c r="I572" s="9"/>
      <c r="J572" s="21">
        <f>SUM(T568:T571)</f>
        <v>98.8</v>
      </c>
      <c r="K572" s="21"/>
    </row>
    <row r="573" spans="1:22" ht="14.25" x14ac:dyDescent="0.2">
      <c r="A573" s="18"/>
      <c r="B573" s="18"/>
      <c r="C573" s="18" t="s">
        <v>742</v>
      </c>
      <c r="D573" s="19" t="s">
        <v>743</v>
      </c>
      <c r="E573" s="9">
        <f>Source!AQ650</f>
        <v>0.4</v>
      </c>
      <c r="F573" s="21"/>
      <c r="G573" s="20" t="str">
        <f>Source!DI650</f>
        <v>)*4</v>
      </c>
      <c r="H573" s="9">
        <f>Source!AV650</f>
        <v>1</v>
      </c>
      <c r="I573" s="9"/>
      <c r="J573" s="21"/>
      <c r="K573" s="21">
        <f>Source!U650</f>
        <v>1.6</v>
      </c>
    </row>
    <row r="574" spans="1:22" ht="15" x14ac:dyDescent="0.25">
      <c r="A574" s="23"/>
      <c r="B574" s="23"/>
      <c r="C574" s="23"/>
      <c r="D574" s="23"/>
      <c r="E574" s="23"/>
      <c r="F574" s="23"/>
      <c r="G574" s="23"/>
      <c r="H574" s="23"/>
      <c r="I574" s="45">
        <f>J569+J570+J571+J572</f>
        <v>1855.64</v>
      </c>
      <c r="J574" s="45"/>
      <c r="K574" s="24">
        <f>IF(Source!I650&lt;&gt;0, ROUND(I574/Source!I650, 2), 0)</f>
        <v>1855.64</v>
      </c>
      <c r="P574" s="22">
        <f>I574</f>
        <v>1855.64</v>
      </c>
    </row>
    <row r="575" spans="1:22" ht="57" x14ac:dyDescent="0.2">
      <c r="A575" s="18">
        <v>57</v>
      </c>
      <c r="B575" s="18" t="str">
        <f>Source!F652</f>
        <v>1.21-2303-19-1/1</v>
      </c>
      <c r="C575" s="18" t="str">
        <f>Source!G652</f>
        <v>Техническое обслуживание выключателей автоматических однополюсных установочных на номинальный ток до 63 А</v>
      </c>
      <c r="D575" s="19" t="str">
        <f>Source!H652</f>
        <v>шт.</v>
      </c>
      <c r="E575" s="9">
        <f>Source!I652</f>
        <v>4</v>
      </c>
      <c r="F575" s="21"/>
      <c r="G575" s="20"/>
      <c r="H575" s="9"/>
      <c r="I575" s="9"/>
      <c r="J575" s="21"/>
      <c r="K575" s="21"/>
      <c r="Q575">
        <f>ROUND((Source!BZ652/100)*ROUND((Source!AF652*Source!AV652)*Source!I652, 2), 2)</f>
        <v>2074.77</v>
      </c>
      <c r="R575">
        <f>Source!X652</f>
        <v>2074.77</v>
      </c>
      <c r="S575">
        <f>ROUND((Source!CA652/100)*ROUND((Source!AF652*Source!AV652)*Source!I652, 2), 2)</f>
        <v>296.39999999999998</v>
      </c>
      <c r="T575">
        <f>Source!Y652</f>
        <v>296.39999999999998</v>
      </c>
      <c r="U575">
        <f>ROUND((175/100)*ROUND((Source!AE652*Source!AV652)*Source!I652, 2), 2)</f>
        <v>0</v>
      </c>
      <c r="V575">
        <f>ROUND((108/100)*ROUND(Source!CS652*Source!I652, 2), 2)</f>
        <v>0</v>
      </c>
    </row>
    <row r="576" spans="1:22" ht="14.25" x14ac:dyDescent="0.2">
      <c r="A576" s="18"/>
      <c r="B576" s="18"/>
      <c r="C576" s="18" t="s">
        <v>737</v>
      </c>
      <c r="D576" s="19"/>
      <c r="E576" s="9"/>
      <c r="F576" s="21">
        <f>Source!AO652</f>
        <v>740.99</v>
      </c>
      <c r="G576" s="20" t="str">
        <f>Source!DG652</f>
        <v/>
      </c>
      <c r="H576" s="9">
        <f>Source!AV652</f>
        <v>1</v>
      </c>
      <c r="I576" s="9">
        <f>IF(Source!BA652&lt;&gt; 0, Source!BA652, 1)</f>
        <v>1</v>
      </c>
      <c r="J576" s="21">
        <f>Source!S652</f>
        <v>2963.96</v>
      </c>
      <c r="K576" s="21"/>
    </row>
    <row r="577" spans="1:22" ht="14.25" x14ac:dyDescent="0.2">
      <c r="A577" s="18"/>
      <c r="B577" s="18"/>
      <c r="C577" s="18" t="s">
        <v>738</v>
      </c>
      <c r="D577" s="19"/>
      <c r="E577" s="9"/>
      <c r="F577" s="21">
        <f>Source!AL652</f>
        <v>1.7</v>
      </c>
      <c r="G577" s="20" t="str">
        <f>Source!DD652</f>
        <v/>
      </c>
      <c r="H577" s="9">
        <f>Source!AW652</f>
        <v>1</v>
      </c>
      <c r="I577" s="9">
        <f>IF(Source!BC652&lt;&gt; 0, Source!BC652, 1)</f>
        <v>1</v>
      </c>
      <c r="J577" s="21">
        <f>Source!P652</f>
        <v>6.8</v>
      </c>
      <c r="K577" s="21"/>
    </row>
    <row r="578" spans="1:22" ht="14.25" x14ac:dyDescent="0.2">
      <c r="A578" s="18"/>
      <c r="B578" s="18"/>
      <c r="C578" s="18" t="s">
        <v>739</v>
      </c>
      <c r="D578" s="19" t="s">
        <v>740</v>
      </c>
      <c r="E578" s="9">
        <f>Source!AT652</f>
        <v>70</v>
      </c>
      <c r="F578" s="21"/>
      <c r="G578" s="20"/>
      <c r="H578" s="9"/>
      <c r="I578" s="9"/>
      <c r="J578" s="21">
        <f>SUM(R575:R577)</f>
        <v>2074.77</v>
      </c>
      <c r="K578" s="21"/>
    </row>
    <row r="579" spans="1:22" ht="14.25" x14ac:dyDescent="0.2">
      <c r="A579" s="18"/>
      <c r="B579" s="18"/>
      <c r="C579" s="18" t="s">
        <v>741</v>
      </c>
      <c r="D579" s="19" t="s">
        <v>740</v>
      </c>
      <c r="E579" s="9">
        <f>Source!AU652</f>
        <v>10</v>
      </c>
      <c r="F579" s="21"/>
      <c r="G579" s="20"/>
      <c r="H579" s="9"/>
      <c r="I579" s="9"/>
      <c r="J579" s="21">
        <f>SUM(T575:T578)</f>
        <v>296.39999999999998</v>
      </c>
      <c r="K579" s="21"/>
    </row>
    <row r="580" spans="1:22" ht="14.25" x14ac:dyDescent="0.2">
      <c r="A580" s="18"/>
      <c r="B580" s="18"/>
      <c r="C580" s="18" t="s">
        <v>742</v>
      </c>
      <c r="D580" s="19" t="s">
        <v>743</v>
      </c>
      <c r="E580" s="9">
        <f>Source!AQ652</f>
        <v>1.2</v>
      </c>
      <c r="F580" s="21"/>
      <c r="G580" s="20" t="str">
        <f>Source!DI652</f>
        <v/>
      </c>
      <c r="H580" s="9">
        <f>Source!AV652</f>
        <v>1</v>
      </c>
      <c r="I580" s="9"/>
      <c r="J580" s="21"/>
      <c r="K580" s="21">
        <f>Source!U652</f>
        <v>4.8</v>
      </c>
    </row>
    <row r="581" spans="1:22" ht="15" x14ac:dyDescent="0.25">
      <c r="A581" s="23"/>
      <c r="B581" s="23"/>
      <c r="C581" s="23"/>
      <c r="D581" s="23"/>
      <c r="E581" s="23"/>
      <c r="F581" s="23"/>
      <c r="G581" s="23"/>
      <c r="H581" s="23"/>
      <c r="I581" s="45">
        <f>J576+J577+J578+J579</f>
        <v>5341.93</v>
      </c>
      <c r="J581" s="45"/>
      <c r="K581" s="24">
        <f>IF(Source!I652&lt;&gt;0, ROUND(I581/Source!I652, 2), 0)</f>
        <v>1335.48</v>
      </c>
      <c r="P581" s="22">
        <f>I581</f>
        <v>5341.93</v>
      </c>
    </row>
    <row r="582" spans="1:22" ht="57" x14ac:dyDescent="0.2">
      <c r="A582" s="18">
        <v>58</v>
      </c>
      <c r="B582" s="18" t="str">
        <f>Source!F654</f>
        <v>1.21-2303-3-2/1</v>
      </c>
      <c r="C582" s="18" t="str">
        <f>Source!G654</f>
        <v>Техническое обслуживание выключателей автоматических трехполюсных установочных, номинальный ток до 400 А</v>
      </c>
      <c r="D582" s="19" t="str">
        <f>Source!H654</f>
        <v>шт.</v>
      </c>
      <c r="E582" s="9">
        <f>Source!I654</f>
        <v>2</v>
      </c>
      <c r="F582" s="21"/>
      <c r="G582" s="20"/>
      <c r="H582" s="9"/>
      <c r="I582" s="9"/>
      <c r="J582" s="21"/>
      <c r="K582" s="21"/>
      <c r="Q582">
        <f>ROUND((Source!BZ654/100)*ROUND((Source!AF654*Source!AV654)*Source!I654, 2), 2)</f>
        <v>1815.42</v>
      </c>
      <c r="R582">
        <f>Source!X654</f>
        <v>1815.42</v>
      </c>
      <c r="S582">
        <f>ROUND((Source!CA654/100)*ROUND((Source!AF654*Source!AV654)*Source!I654, 2), 2)</f>
        <v>259.35000000000002</v>
      </c>
      <c r="T582">
        <f>Source!Y654</f>
        <v>259.35000000000002</v>
      </c>
      <c r="U582">
        <f>ROUND((175/100)*ROUND((Source!AE654*Source!AV654)*Source!I654, 2), 2)</f>
        <v>0</v>
      </c>
      <c r="V582">
        <f>ROUND((108/100)*ROUND(Source!CS654*Source!I654, 2), 2)</f>
        <v>0</v>
      </c>
    </row>
    <row r="583" spans="1:22" ht="14.25" x14ac:dyDescent="0.2">
      <c r="A583" s="18"/>
      <c r="B583" s="18"/>
      <c r="C583" s="18" t="s">
        <v>737</v>
      </c>
      <c r="D583" s="19"/>
      <c r="E583" s="9"/>
      <c r="F583" s="21">
        <f>Source!AO654</f>
        <v>1296.73</v>
      </c>
      <c r="G583" s="20" t="str">
        <f>Source!DG654</f>
        <v/>
      </c>
      <c r="H583" s="9">
        <f>Source!AV654</f>
        <v>1</v>
      </c>
      <c r="I583" s="9">
        <f>IF(Source!BA654&lt;&gt; 0, Source!BA654, 1)</f>
        <v>1</v>
      </c>
      <c r="J583" s="21">
        <f>Source!S654</f>
        <v>2593.46</v>
      </c>
      <c r="K583" s="21"/>
    </row>
    <row r="584" spans="1:22" ht="14.25" x14ac:dyDescent="0.2">
      <c r="A584" s="18"/>
      <c r="B584" s="18"/>
      <c r="C584" s="18" t="s">
        <v>738</v>
      </c>
      <c r="D584" s="19"/>
      <c r="E584" s="9"/>
      <c r="F584" s="21">
        <f>Source!AL654</f>
        <v>16.36</v>
      </c>
      <c r="G584" s="20" t="str">
        <f>Source!DD654</f>
        <v/>
      </c>
      <c r="H584" s="9">
        <f>Source!AW654</f>
        <v>1</v>
      </c>
      <c r="I584" s="9">
        <f>IF(Source!BC654&lt;&gt; 0, Source!BC654, 1)</f>
        <v>1</v>
      </c>
      <c r="J584" s="21">
        <f>Source!P654</f>
        <v>32.72</v>
      </c>
      <c r="K584" s="21"/>
    </row>
    <row r="585" spans="1:22" ht="14.25" x14ac:dyDescent="0.2">
      <c r="A585" s="18"/>
      <c r="B585" s="18"/>
      <c r="C585" s="18" t="s">
        <v>739</v>
      </c>
      <c r="D585" s="19" t="s">
        <v>740</v>
      </c>
      <c r="E585" s="9">
        <f>Source!AT654</f>
        <v>70</v>
      </c>
      <c r="F585" s="21"/>
      <c r="G585" s="20"/>
      <c r="H585" s="9"/>
      <c r="I585" s="9"/>
      <c r="J585" s="21">
        <f>SUM(R582:R584)</f>
        <v>1815.42</v>
      </c>
      <c r="K585" s="21"/>
    </row>
    <row r="586" spans="1:22" ht="14.25" x14ac:dyDescent="0.2">
      <c r="A586" s="18"/>
      <c r="B586" s="18"/>
      <c r="C586" s="18" t="s">
        <v>741</v>
      </c>
      <c r="D586" s="19" t="s">
        <v>740</v>
      </c>
      <c r="E586" s="9">
        <f>Source!AU654</f>
        <v>10</v>
      </c>
      <c r="F586" s="21"/>
      <c r="G586" s="20"/>
      <c r="H586" s="9"/>
      <c r="I586" s="9"/>
      <c r="J586" s="21">
        <f>SUM(T582:T585)</f>
        <v>259.35000000000002</v>
      </c>
      <c r="K586" s="21"/>
    </row>
    <row r="587" spans="1:22" ht="14.25" x14ac:dyDescent="0.2">
      <c r="A587" s="18"/>
      <c r="B587" s="18"/>
      <c r="C587" s="18" t="s">
        <v>742</v>
      </c>
      <c r="D587" s="19" t="s">
        <v>743</v>
      </c>
      <c r="E587" s="9">
        <f>Source!AQ654</f>
        <v>2.1</v>
      </c>
      <c r="F587" s="21"/>
      <c r="G587" s="20" t="str">
        <f>Source!DI654</f>
        <v/>
      </c>
      <c r="H587" s="9">
        <f>Source!AV654</f>
        <v>1</v>
      </c>
      <c r="I587" s="9"/>
      <c r="J587" s="21"/>
      <c r="K587" s="21">
        <f>Source!U654</f>
        <v>4.2</v>
      </c>
    </row>
    <row r="588" spans="1:22" ht="15" x14ac:dyDescent="0.25">
      <c r="A588" s="23"/>
      <c r="B588" s="23"/>
      <c r="C588" s="23"/>
      <c r="D588" s="23"/>
      <c r="E588" s="23"/>
      <c r="F588" s="23"/>
      <c r="G588" s="23"/>
      <c r="H588" s="23"/>
      <c r="I588" s="45">
        <f>J583+J584+J585+J586</f>
        <v>4700.9500000000007</v>
      </c>
      <c r="J588" s="45"/>
      <c r="K588" s="24">
        <f>IF(Source!I654&lt;&gt;0, ROUND(I588/Source!I654, 2), 0)</f>
        <v>2350.48</v>
      </c>
      <c r="P588" s="22">
        <f>I588</f>
        <v>4700.9500000000007</v>
      </c>
    </row>
    <row r="589" spans="1:22" ht="57" x14ac:dyDescent="0.2">
      <c r="A589" s="18">
        <v>59</v>
      </c>
      <c r="B589" s="18" t="str">
        <f>Source!F656</f>
        <v>1.21-2203-20-6/1</v>
      </c>
      <c r="C589" s="18" t="str">
        <f>Source!G656</f>
        <v>Техническое обслуживание силовых преобразователей, источник питания, стабилизатор, преобразователь напряжения, тока</v>
      </c>
      <c r="D589" s="19" t="str">
        <f>Source!H656</f>
        <v>шт.</v>
      </c>
      <c r="E589" s="9">
        <f>Source!I656</f>
        <v>3</v>
      </c>
      <c r="F589" s="21"/>
      <c r="G589" s="20"/>
      <c r="H589" s="9"/>
      <c r="I589" s="9"/>
      <c r="J589" s="21"/>
      <c r="K589" s="21"/>
      <c r="Q589">
        <f>ROUND((Source!BZ656/100)*ROUND((Source!AF656*Source!AV656)*Source!I656, 2), 2)</f>
        <v>1551.48</v>
      </c>
      <c r="R589">
        <f>Source!X656</f>
        <v>1551.48</v>
      </c>
      <c r="S589">
        <f>ROUND((Source!CA656/100)*ROUND((Source!AF656*Source!AV656)*Source!I656, 2), 2)</f>
        <v>221.64</v>
      </c>
      <c r="T589">
        <f>Source!Y656</f>
        <v>221.64</v>
      </c>
      <c r="U589">
        <f>ROUND((175/100)*ROUND((Source!AE656*Source!AV656)*Source!I656, 2), 2)</f>
        <v>0</v>
      </c>
      <c r="V589">
        <f>ROUND((108/100)*ROUND(Source!CS656*Source!I656, 2), 2)</f>
        <v>0</v>
      </c>
    </row>
    <row r="590" spans="1:22" ht="14.25" x14ac:dyDescent="0.2">
      <c r="A590" s="18"/>
      <c r="B590" s="18"/>
      <c r="C590" s="18" t="s">
        <v>737</v>
      </c>
      <c r="D590" s="19"/>
      <c r="E590" s="9"/>
      <c r="F590" s="21">
        <f>Source!AO656</f>
        <v>184.7</v>
      </c>
      <c r="G590" s="20" t="str">
        <f>Source!DG656</f>
        <v>)*4</v>
      </c>
      <c r="H590" s="9">
        <f>Source!AV656</f>
        <v>1</v>
      </c>
      <c r="I590" s="9">
        <f>IF(Source!BA656&lt;&gt; 0, Source!BA656, 1)</f>
        <v>1</v>
      </c>
      <c r="J590" s="21">
        <f>Source!S656</f>
        <v>2216.4</v>
      </c>
      <c r="K590" s="21"/>
    </row>
    <row r="591" spans="1:22" ht="14.25" x14ac:dyDescent="0.2">
      <c r="A591" s="18"/>
      <c r="B591" s="18"/>
      <c r="C591" s="18" t="s">
        <v>739</v>
      </c>
      <c r="D591" s="19" t="s">
        <v>740</v>
      </c>
      <c r="E591" s="9">
        <f>Source!AT656</f>
        <v>70</v>
      </c>
      <c r="F591" s="21"/>
      <c r="G591" s="20"/>
      <c r="H591" s="9"/>
      <c r="I591" s="9"/>
      <c r="J591" s="21">
        <f>SUM(R589:R590)</f>
        <v>1551.48</v>
      </c>
      <c r="K591" s="21"/>
    </row>
    <row r="592" spans="1:22" ht="14.25" x14ac:dyDescent="0.2">
      <c r="A592" s="18"/>
      <c r="B592" s="18"/>
      <c r="C592" s="18" t="s">
        <v>741</v>
      </c>
      <c r="D592" s="19" t="s">
        <v>740</v>
      </c>
      <c r="E592" s="9">
        <f>Source!AU656</f>
        <v>10</v>
      </c>
      <c r="F592" s="21"/>
      <c r="G592" s="20"/>
      <c r="H592" s="9"/>
      <c r="I592" s="9"/>
      <c r="J592" s="21">
        <f>SUM(T589:T591)</f>
        <v>221.64</v>
      </c>
      <c r="K592" s="21"/>
    </row>
    <row r="593" spans="1:22" ht="14.25" x14ac:dyDescent="0.2">
      <c r="A593" s="18"/>
      <c r="B593" s="18"/>
      <c r="C593" s="18" t="s">
        <v>742</v>
      </c>
      <c r="D593" s="19" t="s">
        <v>743</v>
      </c>
      <c r="E593" s="9">
        <f>Source!AQ656</f>
        <v>0.24</v>
      </c>
      <c r="F593" s="21"/>
      <c r="G593" s="20" t="str">
        <f>Source!DI656</f>
        <v>)*4</v>
      </c>
      <c r="H593" s="9">
        <f>Source!AV656</f>
        <v>1</v>
      </c>
      <c r="I593" s="9"/>
      <c r="J593" s="21"/>
      <c r="K593" s="21">
        <f>Source!U656</f>
        <v>2.88</v>
      </c>
    </row>
    <row r="594" spans="1:22" ht="15" x14ac:dyDescent="0.25">
      <c r="A594" s="23"/>
      <c r="B594" s="23"/>
      <c r="C594" s="23"/>
      <c r="D594" s="23"/>
      <c r="E594" s="23"/>
      <c r="F594" s="23"/>
      <c r="G594" s="23"/>
      <c r="H594" s="23"/>
      <c r="I594" s="45">
        <f>J590+J591+J592</f>
        <v>3989.52</v>
      </c>
      <c r="J594" s="45"/>
      <c r="K594" s="24">
        <f>IF(Source!I656&lt;&gt;0, ROUND(I594/Source!I656, 2), 0)</f>
        <v>1329.84</v>
      </c>
      <c r="P594" s="22">
        <f>I594</f>
        <v>3989.52</v>
      </c>
    </row>
    <row r="595" spans="1:22" ht="57" x14ac:dyDescent="0.2">
      <c r="A595" s="18">
        <v>60</v>
      </c>
      <c r="B595" s="18" t="str">
        <f>Source!F657</f>
        <v>1.21-2303-27-1/1</v>
      </c>
      <c r="C595" s="18" t="str">
        <f>Source!G657</f>
        <v>Техническое обслуживание электрических аппаратов до 1000 В, реле времени программное с числом контактов до 6 (фотореле)</v>
      </c>
      <c r="D595" s="19" t="str">
        <f>Source!H657</f>
        <v>шт.</v>
      </c>
      <c r="E595" s="9">
        <f>Source!I657</f>
        <v>1</v>
      </c>
      <c r="F595" s="21"/>
      <c r="G595" s="20"/>
      <c r="H595" s="9"/>
      <c r="I595" s="9"/>
      <c r="J595" s="21"/>
      <c r="K595" s="21"/>
      <c r="Q595">
        <f>ROUND((Source!BZ657/100)*ROUND((Source!AF657*Source!AV657)*Source!I657, 2), 2)</f>
        <v>1050.2</v>
      </c>
      <c r="R595">
        <f>Source!X657</f>
        <v>1050.2</v>
      </c>
      <c r="S595">
        <f>ROUND((Source!CA657/100)*ROUND((Source!AF657*Source!AV657)*Source!I657, 2), 2)</f>
        <v>150.03</v>
      </c>
      <c r="T595">
        <f>Source!Y657</f>
        <v>150.03</v>
      </c>
      <c r="U595">
        <f>ROUND((175/100)*ROUND((Source!AE657*Source!AV657)*Source!I657, 2), 2)</f>
        <v>0</v>
      </c>
      <c r="V595">
        <f>ROUND((108/100)*ROUND(Source!CS657*Source!I657, 2), 2)</f>
        <v>0</v>
      </c>
    </row>
    <row r="596" spans="1:22" ht="14.25" x14ac:dyDescent="0.2">
      <c r="A596" s="18"/>
      <c r="B596" s="18"/>
      <c r="C596" s="18" t="s">
        <v>737</v>
      </c>
      <c r="D596" s="19"/>
      <c r="E596" s="9"/>
      <c r="F596" s="21">
        <f>Source!AO657</f>
        <v>375.07</v>
      </c>
      <c r="G596" s="20" t="str">
        <f>Source!DG657</f>
        <v>)*4</v>
      </c>
      <c r="H596" s="9">
        <f>Source!AV657</f>
        <v>1</v>
      </c>
      <c r="I596" s="9">
        <f>IF(Source!BA657&lt;&gt; 0, Source!BA657, 1)</f>
        <v>1</v>
      </c>
      <c r="J596" s="21">
        <f>Source!S657</f>
        <v>1500.28</v>
      </c>
      <c r="K596" s="21"/>
    </row>
    <row r="597" spans="1:22" ht="14.25" x14ac:dyDescent="0.2">
      <c r="A597" s="18"/>
      <c r="B597" s="18"/>
      <c r="C597" s="18" t="s">
        <v>739</v>
      </c>
      <c r="D597" s="19" t="s">
        <v>740</v>
      </c>
      <c r="E597" s="9">
        <f>Source!AT657</f>
        <v>70</v>
      </c>
      <c r="F597" s="21"/>
      <c r="G597" s="20"/>
      <c r="H597" s="9"/>
      <c r="I597" s="9"/>
      <c r="J597" s="21">
        <f>SUM(R595:R596)</f>
        <v>1050.2</v>
      </c>
      <c r="K597" s="21"/>
    </row>
    <row r="598" spans="1:22" ht="14.25" x14ac:dyDescent="0.2">
      <c r="A598" s="18"/>
      <c r="B598" s="18"/>
      <c r="C598" s="18" t="s">
        <v>741</v>
      </c>
      <c r="D598" s="19" t="s">
        <v>740</v>
      </c>
      <c r="E598" s="9">
        <f>Source!AU657</f>
        <v>10</v>
      </c>
      <c r="F598" s="21"/>
      <c r="G598" s="20"/>
      <c r="H598" s="9"/>
      <c r="I598" s="9"/>
      <c r="J598" s="21">
        <f>SUM(T595:T597)</f>
        <v>150.03</v>
      </c>
      <c r="K598" s="21"/>
    </row>
    <row r="599" spans="1:22" ht="14.25" x14ac:dyDescent="0.2">
      <c r="A599" s="18"/>
      <c r="B599" s="18"/>
      <c r="C599" s="18" t="s">
        <v>742</v>
      </c>
      <c r="D599" s="19" t="s">
        <v>743</v>
      </c>
      <c r="E599" s="9">
        <f>Source!AQ657</f>
        <v>0.74</v>
      </c>
      <c r="F599" s="21"/>
      <c r="G599" s="20" t="str">
        <f>Source!DI657</f>
        <v>)*4</v>
      </c>
      <c r="H599" s="9">
        <f>Source!AV657</f>
        <v>1</v>
      </c>
      <c r="I599" s="9"/>
      <c r="J599" s="21"/>
      <c r="K599" s="21">
        <f>Source!U657</f>
        <v>2.96</v>
      </c>
    </row>
    <row r="600" spans="1:22" ht="15" x14ac:dyDescent="0.25">
      <c r="A600" s="23"/>
      <c r="B600" s="23"/>
      <c r="C600" s="23"/>
      <c r="D600" s="23"/>
      <c r="E600" s="23"/>
      <c r="F600" s="23"/>
      <c r="G600" s="23"/>
      <c r="H600" s="23"/>
      <c r="I600" s="45">
        <f>J596+J597+J598</f>
        <v>2700.51</v>
      </c>
      <c r="J600" s="45"/>
      <c r="K600" s="24">
        <f>IF(Source!I657&lt;&gt;0, ROUND(I600/Source!I657, 2), 0)</f>
        <v>2700.51</v>
      </c>
      <c r="P600" s="22">
        <f>I600</f>
        <v>2700.51</v>
      </c>
    </row>
    <row r="601" spans="1:22" ht="42.75" x14ac:dyDescent="0.2">
      <c r="A601" s="18">
        <v>61</v>
      </c>
      <c r="B601" s="18" t="str">
        <f>Source!F658</f>
        <v>1.21-2403-1-4/1</v>
      </c>
      <c r="C601" s="18" t="str">
        <f>Source!G658</f>
        <v>Техническое обслуживание контроллеров кулачковых, мощность электродвигателя до 300 кВт</v>
      </c>
      <c r="D601" s="19" t="str">
        <f>Source!H658</f>
        <v>100 шт.</v>
      </c>
      <c r="E601" s="9">
        <f>Source!I658</f>
        <v>0.02</v>
      </c>
      <c r="F601" s="21"/>
      <c r="G601" s="20"/>
      <c r="H601" s="9"/>
      <c r="I601" s="9"/>
      <c r="J601" s="21"/>
      <c r="K601" s="21"/>
      <c r="Q601">
        <f>ROUND((Source!BZ658/100)*ROUND((Source!AF658*Source!AV658)*Source!I658, 2), 2)</f>
        <v>749.44</v>
      </c>
      <c r="R601">
        <f>Source!X658</f>
        <v>749.44</v>
      </c>
      <c r="S601">
        <f>ROUND((Source!CA658/100)*ROUND((Source!AF658*Source!AV658)*Source!I658, 2), 2)</f>
        <v>107.06</v>
      </c>
      <c r="T601">
        <f>Source!Y658</f>
        <v>107.06</v>
      </c>
      <c r="U601">
        <f>ROUND((175/100)*ROUND((Source!AE658*Source!AV658)*Source!I658, 2), 2)</f>
        <v>347.01</v>
      </c>
      <c r="V601">
        <f>ROUND((108/100)*ROUND(Source!CS658*Source!I658, 2), 2)</f>
        <v>214.15</v>
      </c>
    </row>
    <row r="602" spans="1:22" x14ac:dyDescent="0.2">
      <c r="C602" s="25" t="str">
        <f>"Объем: "&amp;Source!I658&amp;"=(2)/"&amp;"100"</f>
        <v>Объем: 0,02=(2)/100</v>
      </c>
    </row>
    <row r="603" spans="1:22" ht="14.25" x14ac:dyDescent="0.2">
      <c r="A603" s="18"/>
      <c r="B603" s="18"/>
      <c r="C603" s="18" t="s">
        <v>737</v>
      </c>
      <c r="D603" s="19"/>
      <c r="E603" s="9"/>
      <c r="F603" s="21">
        <f>Source!AO658</f>
        <v>13382.87</v>
      </c>
      <c r="G603" s="20" t="str">
        <f>Source!DG658</f>
        <v>)*4</v>
      </c>
      <c r="H603" s="9">
        <f>Source!AV658</f>
        <v>1</v>
      </c>
      <c r="I603" s="9">
        <f>IF(Source!BA658&lt;&gt; 0, Source!BA658, 1)</f>
        <v>1</v>
      </c>
      <c r="J603" s="21">
        <f>Source!S658</f>
        <v>1070.6300000000001</v>
      </c>
      <c r="K603" s="21"/>
    </row>
    <row r="604" spans="1:22" ht="14.25" x14ac:dyDescent="0.2">
      <c r="A604" s="18"/>
      <c r="B604" s="18"/>
      <c r="C604" s="18" t="s">
        <v>744</v>
      </c>
      <c r="D604" s="19"/>
      <c r="E604" s="9"/>
      <c r="F604" s="21">
        <f>Source!AM658</f>
        <v>3909.03</v>
      </c>
      <c r="G604" s="20" t="str">
        <f>Source!DE658</f>
        <v>)*4</v>
      </c>
      <c r="H604" s="9">
        <f>Source!AV658</f>
        <v>1</v>
      </c>
      <c r="I604" s="9">
        <f>IF(Source!BB658&lt;&gt; 0, Source!BB658, 1)</f>
        <v>1</v>
      </c>
      <c r="J604" s="21">
        <f>Source!Q658</f>
        <v>312.72000000000003</v>
      </c>
      <c r="K604" s="21"/>
    </row>
    <row r="605" spans="1:22" ht="14.25" x14ac:dyDescent="0.2">
      <c r="A605" s="18"/>
      <c r="B605" s="18"/>
      <c r="C605" s="18" t="s">
        <v>745</v>
      </c>
      <c r="D605" s="19"/>
      <c r="E605" s="9"/>
      <c r="F605" s="21">
        <f>Source!AN658</f>
        <v>2478.6</v>
      </c>
      <c r="G605" s="20" t="str">
        <f>Source!DF658</f>
        <v>)*4</v>
      </c>
      <c r="H605" s="9">
        <f>Source!AV658</f>
        <v>1</v>
      </c>
      <c r="I605" s="9">
        <f>IF(Source!BS658&lt;&gt; 0, Source!BS658, 1)</f>
        <v>1</v>
      </c>
      <c r="J605" s="26">
        <f>Source!R658</f>
        <v>198.29</v>
      </c>
      <c r="K605" s="21"/>
    </row>
    <row r="606" spans="1:22" ht="14.25" x14ac:dyDescent="0.2">
      <c r="A606" s="18"/>
      <c r="B606" s="18"/>
      <c r="C606" s="18" t="s">
        <v>738</v>
      </c>
      <c r="D606" s="19"/>
      <c r="E606" s="9"/>
      <c r="F606" s="21">
        <f>Source!AL658</f>
        <v>4.72</v>
      </c>
      <c r="G606" s="20" t="str">
        <f>Source!DD658</f>
        <v>)*4</v>
      </c>
      <c r="H606" s="9">
        <f>Source!AW658</f>
        <v>1</v>
      </c>
      <c r="I606" s="9">
        <f>IF(Source!BC658&lt;&gt; 0, Source!BC658, 1)</f>
        <v>1</v>
      </c>
      <c r="J606" s="21">
        <f>Source!P658</f>
        <v>0.38</v>
      </c>
      <c r="K606" s="21"/>
    </row>
    <row r="607" spans="1:22" ht="14.25" x14ac:dyDescent="0.2">
      <c r="A607" s="18"/>
      <c r="B607" s="18"/>
      <c r="C607" s="18" t="s">
        <v>739</v>
      </c>
      <c r="D607" s="19" t="s">
        <v>740</v>
      </c>
      <c r="E607" s="9">
        <f>Source!AT658</f>
        <v>70</v>
      </c>
      <c r="F607" s="21"/>
      <c r="G607" s="20"/>
      <c r="H607" s="9"/>
      <c r="I607" s="9"/>
      <c r="J607" s="21">
        <f>SUM(R601:R606)</f>
        <v>749.44</v>
      </c>
      <c r="K607" s="21"/>
    </row>
    <row r="608" spans="1:22" ht="14.25" x14ac:dyDescent="0.2">
      <c r="A608" s="18"/>
      <c r="B608" s="18"/>
      <c r="C608" s="18" t="s">
        <v>741</v>
      </c>
      <c r="D608" s="19" t="s">
        <v>740</v>
      </c>
      <c r="E608" s="9">
        <f>Source!AU658</f>
        <v>10</v>
      </c>
      <c r="F608" s="21"/>
      <c r="G608" s="20"/>
      <c r="H608" s="9"/>
      <c r="I608" s="9"/>
      <c r="J608" s="21">
        <f>SUM(T601:T607)</f>
        <v>107.06</v>
      </c>
      <c r="K608" s="21"/>
    </row>
    <row r="609" spans="1:22" ht="14.25" x14ac:dyDescent="0.2">
      <c r="A609" s="18"/>
      <c r="B609" s="18"/>
      <c r="C609" s="18" t="s">
        <v>746</v>
      </c>
      <c r="D609" s="19" t="s">
        <v>740</v>
      </c>
      <c r="E609" s="9">
        <f>108</f>
        <v>108</v>
      </c>
      <c r="F609" s="21"/>
      <c r="G609" s="20"/>
      <c r="H609" s="9"/>
      <c r="I609" s="9"/>
      <c r="J609" s="21">
        <f>SUM(V601:V608)</f>
        <v>214.15</v>
      </c>
      <c r="K609" s="21"/>
    </row>
    <row r="610" spans="1:22" ht="14.25" x14ac:dyDescent="0.2">
      <c r="A610" s="18"/>
      <c r="B610" s="18"/>
      <c r="C610" s="18" t="s">
        <v>742</v>
      </c>
      <c r="D610" s="19" t="s">
        <v>743</v>
      </c>
      <c r="E610" s="9">
        <f>Source!AQ658</f>
        <v>25</v>
      </c>
      <c r="F610" s="21"/>
      <c r="G610" s="20" t="str">
        <f>Source!DI658</f>
        <v>)*4</v>
      </c>
      <c r="H610" s="9">
        <f>Source!AV658</f>
        <v>1</v>
      </c>
      <c r="I610" s="9"/>
      <c r="J610" s="21"/>
      <c r="K610" s="21">
        <f>Source!U658</f>
        <v>2</v>
      </c>
    </row>
    <row r="611" spans="1:22" ht="15" x14ac:dyDescent="0.25">
      <c r="A611" s="23"/>
      <c r="B611" s="23"/>
      <c r="C611" s="23"/>
      <c r="D611" s="23"/>
      <c r="E611" s="23"/>
      <c r="F611" s="23"/>
      <c r="G611" s="23"/>
      <c r="H611" s="23"/>
      <c r="I611" s="45">
        <f>J603+J604+J606+J607+J608+J609</f>
        <v>2454.38</v>
      </c>
      <c r="J611" s="45"/>
      <c r="K611" s="24">
        <f>IF(Source!I658&lt;&gt;0, ROUND(I611/Source!I658, 2), 0)</f>
        <v>122719</v>
      </c>
      <c r="P611" s="22">
        <f>I611</f>
        <v>2454.38</v>
      </c>
    </row>
    <row r="612" spans="1:22" ht="71.25" x14ac:dyDescent="0.2">
      <c r="A612" s="18">
        <v>62</v>
      </c>
      <c r="B612" s="18" t="str">
        <f>Source!F659</f>
        <v>1.21-2203-20-6/1</v>
      </c>
      <c r="C612" s="18" t="str">
        <f>Source!G659</f>
        <v>Техническое обслуживание силовых преобразователей, источник питания, стабилизатор, преобразователь напряжения, тока /INTELLIGENT ARLIGHT Конвертер DALI-DMX-311</v>
      </c>
      <c r="D612" s="19" t="str">
        <f>Source!H659</f>
        <v>шт.</v>
      </c>
      <c r="E612" s="9">
        <f>Source!I659</f>
        <v>1</v>
      </c>
      <c r="F612" s="21"/>
      <c r="G612" s="20"/>
      <c r="H612" s="9"/>
      <c r="I612" s="9"/>
      <c r="J612" s="21"/>
      <c r="K612" s="21"/>
      <c r="Q612">
        <f>ROUND((Source!BZ659/100)*ROUND((Source!AF659*Source!AV659)*Source!I659, 2), 2)</f>
        <v>517.16</v>
      </c>
      <c r="R612">
        <f>Source!X659</f>
        <v>517.16</v>
      </c>
      <c r="S612">
        <f>ROUND((Source!CA659/100)*ROUND((Source!AF659*Source!AV659)*Source!I659, 2), 2)</f>
        <v>73.88</v>
      </c>
      <c r="T612">
        <f>Source!Y659</f>
        <v>73.88</v>
      </c>
      <c r="U612">
        <f>ROUND((175/100)*ROUND((Source!AE659*Source!AV659)*Source!I659, 2), 2)</f>
        <v>0</v>
      </c>
      <c r="V612">
        <f>ROUND((108/100)*ROUND(Source!CS659*Source!I659, 2), 2)</f>
        <v>0</v>
      </c>
    </row>
    <row r="613" spans="1:22" ht="14.25" x14ac:dyDescent="0.2">
      <c r="A613" s="18"/>
      <c r="B613" s="18"/>
      <c r="C613" s="18" t="s">
        <v>737</v>
      </c>
      <c r="D613" s="19"/>
      <c r="E613" s="9"/>
      <c r="F613" s="21">
        <f>Source!AO659</f>
        <v>184.7</v>
      </c>
      <c r="G613" s="20" t="str">
        <f>Source!DG659</f>
        <v>)*4</v>
      </c>
      <c r="H613" s="9">
        <f>Source!AV659</f>
        <v>1</v>
      </c>
      <c r="I613" s="9">
        <f>IF(Source!BA659&lt;&gt; 0, Source!BA659, 1)</f>
        <v>1</v>
      </c>
      <c r="J613" s="21">
        <f>Source!S659</f>
        <v>738.8</v>
      </c>
      <c r="K613" s="21"/>
    </row>
    <row r="614" spans="1:22" ht="14.25" x14ac:dyDescent="0.2">
      <c r="A614" s="18"/>
      <c r="B614" s="18"/>
      <c r="C614" s="18" t="s">
        <v>739</v>
      </c>
      <c r="D614" s="19" t="s">
        <v>740</v>
      </c>
      <c r="E614" s="9">
        <f>Source!AT659</f>
        <v>70</v>
      </c>
      <c r="F614" s="21"/>
      <c r="G614" s="20"/>
      <c r="H614" s="9"/>
      <c r="I614" s="9"/>
      <c r="J614" s="21">
        <f>SUM(R612:R613)</f>
        <v>517.16</v>
      </c>
      <c r="K614" s="21"/>
    </row>
    <row r="615" spans="1:22" ht="14.25" x14ac:dyDescent="0.2">
      <c r="A615" s="18"/>
      <c r="B615" s="18"/>
      <c r="C615" s="18" t="s">
        <v>741</v>
      </c>
      <c r="D615" s="19" t="s">
        <v>740</v>
      </c>
      <c r="E615" s="9">
        <f>Source!AU659</f>
        <v>10</v>
      </c>
      <c r="F615" s="21"/>
      <c r="G615" s="20"/>
      <c r="H615" s="9"/>
      <c r="I615" s="9"/>
      <c r="J615" s="21">
        <f>SUM(T612:T614)</f>
        <v>73.88</v>
      </c>
      <c r="K615" s="21"/>
    </row>
    <row r="616" spans="1:22" ht="14.25" x14ac:dyDescent="0.2">
      <c r="A616" s="18"/>
      <c r="B616" s="18"/>
      <c r="C616" s="18" t="s">
        <v>742</v>
      </c>
      <c r="D616" s="19" t="s">
        <v>743</v>
      </c>
      <c r="E616" s="9">
        <f>Source!AQ659</f>
        <v>0.24</v>
      </c>
      <c r="F616" s="21"/>
      <c r="G616" s="20" t="str">
        <f>Source!DI659</f>
        <v>)*4</v>
      </c>
      <c r="H616" s="9">
        <f>Source!AV659</f>
        <v>1</v>
      </c>
      <c r="I616" s="9"/>
      <c r="J616" s="21"/>
      <c r="K616" s="21">
        <f>Source!U659</f>
        <v>0.96</v>
      </c>
    </row>
    <row r="617" spans="1:22" ht="15" x14ac:dyDescent="0.25">
      <c r="A617" s="23"/>
      <c r="B617" s="23"/>
      <c r="C617" s="23"/>
      <c r="D617" s="23"/>
      <c r="E617" s="23"/>
      <c r="F617" s="23"/>
      <c r="G617" s="23"/>
      <c r="H617" s="23"/>
      <c r="I617" s="45">
        <f>J613+J614+J615</f>
        <v>1329.8400000000001</v>
      </c>
      <c r="J617" s="45"/>
      <c r="K617" s="24">
        <f>IF(Source!I659&lt;&gt;0, ROUND(I617/Source!I659, 2), 0)</f>
        <v>1329.84</v>
      </c>
      <c r="P617" s="22">
        <f>I617</f>
        <v>1329.8400000000001</v>
      </c>
    </row>
    <row r="618" spans="1:22" ht="42.75" x14ac:dyDescent="0.2">
      <c r="A618" s="18">
        <v>63</v>
      </c>
      <c r="B618" s="18" t="str">
        <f>Source!F661</f>
        <v>1.20-2103-6-2/1</v>
      </c>
      <c r="C618" s="18" t="str">
        <f>Source!G661</f>
        <v>Техническое обслуживание осветительной арматуры с лампами ДРЛ с лестниц</v>
      </c>
      <c r="D618" s="19" t="str">
        <f>Source!H661</f>
        <v>шт.</v>
      </c>
      <c r="E618" s="9">
        <f>Source!I661</f>
        <v>170</v>
      </c>
      <c r="F618" s="21"/>
      <c r="G618" s="20"/>
      <c r="H618" s="9"/>
      <c r="I618" s="9"/>
      <c r="J618" s="21"/>
      <c r="K618" s="21"/>
      <c r="Q618">
        <f>ROUND((Source!BZ661/100)*ROUND((Source!AF661*Source!AV661)*Source!I661, 2), 2)</f>
        <v>132392.26</v>
      </c>
      <c r="R618">
        <f>Source!X661</f>
        <v>132392.26</v>
      </c>
      <c r="S618">
        <f>ROUND((Source!CA661/100)*ROUND((Source!AF661*Source!AV661)*Source!I661, 2), 2)</f>
        <v>18913.18</v>
      </c>
      <c r="T618">
        <f>Source!Y661</f>
        <v>18913.18</v>
      </c>
      <c r="U618">
        <f>ROUND((175/100)*ROUND((Source!AE661*Source!AV661)*Source!I661, 2), 2)</f>
        <v>0</v>
      </c>
      <c r="V618">
        <f>ROUND((108/100)*ROUND(Source!CS661*Source!I661, 2), 2)</f>
        <v>0</v>
      </c>
    </row>
    <row r="619" spans="1:22" ht="14.25" x14ac:dyDescent="0.2">
      <c r="A619" s="18"/>
      <c r="B619" s="18"/>
      <c r="C619" s="18" t="s">
        <v>737</v>
      </c>
      <c r="D619" s="19"/>
      <c r="E619" s="9"/>
      <c r="F619" s="21">
        <f>Source!AO661</f>
        <v>1112.54</v>
      </c>
      <c r="G619" s="20" t="str">
        <f>Source!DG661</f>
        <v/>
      </c>
      <c r="H619" s="9">
        <f>Source!AV661</f>
        <v>1</v>
      </c>
      <c r="I619" s="9">
        <f>IF(Source!BA661&lt;&gt; 0, Source!BA661, 1)</f>
        <v>1</v>
      </c>
      <c r="J619" s="21">
        <f>Source!S661</f>
        <v>189131.8</v>
      </c>
      <c r="K619" s="21"/>
    </row>
    <row r="620" spans="1:22" ht="14.25" x14ac:dyDescent="0.2">
      <c r="A620" s="18"/>
      <c r="B620" s="18"/>
      <c r="C620" s="18" t="s">
        <v>738</v>
      </c>
      <c r="D620" s="19"/>
      <c r="E620" s="9"/>
      <c r="F620" s="21">
        <f>Source!AL661</f>
        <v>21.22</v>
      </c>
      <c r="G620" s="20" t="str">
        <f>Source!DD661</f>
        <v/>
      </c>
      <c r="H620" s="9">
        <f>Source!AW661</f>
        <v>1</v>
      </c>
      <c r="I620" s="9">
        <f>IF(Source!BC661&lt;&gt; 0, Source!BC661, 1)</f>
        <v>1</v>
      </c>
      <c r="J620" s="21">
        <f>Source!P661</f>
        <v>3607.4</v>
      </c>
      <c r="K620" s="21"/>
    </row>
    <row r="621" spans="1:22" ht="14.25" x14ac:dyDescent="0.2">
      <c r="A621" s="18"/>
      <c r="B621" s="18"/>
      <c r="C621" s="18" t="s">
        <v>739</v>
      </c>
      <c r="D621" s="19" t="s">
        <v>740</v>
      </c>
      <c r="E621" s="9">
        <f>Source!AT661</f>
        <v>70</v>
      </c>
      <c r="F621" s="21"/>
      <c r="G621" s="20"/>
      <c r="H621" s="9"/>
      <c r="I621" s="9"/>
      <c r="J621" s="21">
        <f>SUM(R618:R620)</f>
        <v>132392.26</v>
      </c>
      <c r="K621" s="21"/>
    </row>
    <row r="622" spans="1:22" ht="14.25" x14ac:dyDescent="0.2">
      <c r="A622" s="18"/>
      <c r="B622" s="18"/>
      <c r="C622" s="18" t="s">
        <v>741</v>
      </c>
      <c r="D622" s="19" t="s">
        <v>740</v>
      </c>
      <c r="E622" s="9">
        <f>Source!AU661</f>
        <v>10</v>
      </c>
      <c r="F622" s="21"/>
      <c r="G622" s="20"/>
      <c r="H622" s="9"/>
      <c r="I622" s="9"/>
      <c r="J622" s="21">
        <f>SUM(T618:T621)</f>
        <v>18913.18</v>
      </c>
      <c r="K622" s="21"/>
    </row>
    <row r="623" spans="1:22" ht="14.25" x14ac:dyDescent="0.2">
      <c r="A623" s="18"/>
      <c r="B623" s="18"/>
      <c r="C623" s="18" t="s">
        <v>742</v>
      </c>
      <c r="D623" s="19" t="s">
        <v>743</v>
      </c>
      <c r="E623" s="9">
        <f>Source!AQ661</f>
        <v>2.19</v>
      </c>
      <c r="F623" s="21"/>
      <c r="G623" s="20" t="str">
        <f>Source!DI661</f>
        <v/>
      </c>
      <c r="H623" s="9">
        <f>Source!AV661</f>
        <v>1</v>
      </c>
      <c r="I623" s="9"/>
      <c r="J623" s="21"/>
      <c r="K623" s="21">
        <f>Source!U661</f>
        <v>372.3</v>
      </c>
    </row>
    <row r="624" spans="1:22" ht="15" x14ac:dyDescent="0.25">
      <c r="A624" s="23"/>
      <c r="B624" s="23"/>
      <c r="C624" s="23"/>
      <c r="D624" s="23"/>
      <c r="E624" s="23"/>
      <c r="F624" s="23"/>
      <c r="G624" s="23"/>
      <c r="H624" s="23"/>
      <c r="I624" s="45">
        <f>J619+J620+J621+J622</f>
        <v>344044.63999999996</v>
      </c>
      <c r="J624" s="45"/>
      <c r="K624" s="24">
        <f>IF(Source!I661&lt;&gt;0, ROUND(I624/Source!I661, 2), 0)</f>
        <v>2023.79</v>
      </c>
      <c r="P624" s="22">
        <f>I624</f>
        <v>344044.63999999996</v>
      </c>
    </row>
    <row r="625" spans="1:22" ht="57" x14ac:dyDescent="0.2">
      <c r="A625" s="18">
        <v>64</v>
      </c>
      <c r="B625" s="18" t="str">
        <f>Source!F662</f>
        <v>1.20-2103-1-1/1</v>
      </c>
      <c r="C625" s="18" t="str">
        <f>Source!G662</f>
        <v>Техническое обслуживание осветительных сетей, проложенных по кирпичным и бетонным основаниям, провод сечением 2х1,5-4 мм2</v>
      </c>
      <c r="D625" s="19" t="str">
        <f>Source!H662</f>
        <v>100 м</v>
      </c>
      <c r="E625" s="9">
        <f>Source!I662</f>
        <v>1.7</v>
      </c>
      <c r="F625" s="21"/>
      <c r="G625" s="20"/>
      <c r="H625" s="9"/>
      <c r="I625" s="9"/>
      <c r="J625" s="21"/>
      <c r="K625" s="21"/>
      <c r="Q625">
        <f>ROUND((Source!BZ662/100)*ROUND((Source!AF662*Source!AV662)*Source!I662, 2), 2)</f>
        <v>3439.93</v>
      </c>
      <c r="R625">
        <f>Source!X662</f>
        <v>3439.93</v>
      </c>
      <c r="S625">
        <f>ROUND((Source!CA662/100)*ROUND((Source!AF662*Source!AV662)*Source!I662, 2), 2)</f>
        <v>491.42</v>
      </c>
      <c r="T625">
        <f>Source!Y662</f>
        <v>491.42</v>
      </c>
      <c r="U625">
        <f>ROUND((175/100)*ROUND((Source!AE662*Source!AV662)*Source!I662, 2), 2)</f>
        <v>0</v>
      </c>
      <c r="V625">
        <f>ROUND((108/100)*ROUND(Source!CS662*Source!I662, 2), 2)</f>
        <v>0</v>
      </c>
    </row>
    <row r="626" spans="1:22" x14ac:dyDescent="0.2">
      <c r="C626" s="25" t="str">
        <f>"Объем: "&amp;Source!I662&amp;"=(1700)*"&amp;"0,1/"&amp;"100"</f>
        <v>Объем: 1,7=(1700)*0,1/100</v>
      </c>
    </row>
    <row r="627" spans="1:22" ht="14.25" x14ac:dyDescent="0.2">
      <c r="A627" s="18"/>
      <c r="B627" s="18"/>
      <c r="C627" s="18" t="s">
        <v>737</v>
      </c>
      <c r="D627" s="19"/>
      <c r="E627" s="9"/>
      <c r="F627" s="21">
        <f>Source!AO662</f>
        <v>2890.7</v>
      </c>
      <c r="G627" s="20" t="str">
        <f>Source!DG662</f>
        <v/>
      </c>
      <c r="H627" s="9">
        <f>Source!AV662</f>
        <v>1</v>
      </c>
      <c r="I627" s="9">
        <f>IF(Source!BA662&lt;&gt; 0, Source!BA662, 1)</f>
        <v>1</v>
      </c>
      <c r="J627" s="21">
        <f>Source!S662</f>
        <v>4914.1899999999996</v>
      </c>
      <c r="K627" s="21"/>
    </row>
    <row r="628" spans="1:22" ht="14.25" x14ac:dyDescent="0.2">
      <c r="A628" s="18"/>
      <c r="B628" s="18"/>
      <c r="C628" s="18" t="s">
        <v>738</v>
      </c>
      <c r="D628" s="19"/>
      <c r="E628" s="9"/>
      <c r="F628" s="21">
        <f>Source!AL662</f>
        <v>22.51</v>
      </c>
      <c r="G628" s="20" t="str">
        <f>Source!DD662</f>
        <v/>
      </c>
      <c r="H628" s="9">
        <f>Source!AW662</f>
        <v>1</v>
      </c>
      <c r="I628" s="9">
        <f>IF(Source!BC662&lt;&gt; 0, Source!BC662, 1)</f>
        <v>1</v>
      </c>
      <c r="J628" s="21">
        <f>Source!P662</f>
        <v>38.270000000000003</v>
      </c>
      <c r="K628" s="21"/>
    </row>
    <row r="629" spans="1:22" ht="14.25" x14ac:dyDescent="0.2">
      <c r="A629" s="18"/>
      <c r="B629" s="18"/>
      <c r="C629" s="18" t="s">
        <v>739</v>
      </c>
      <c r="D629" s="19" t="s">
        <v>740</v>
      </c>
      <c r="E629" s="9">
        <f>Source!AT662</f>
        <v>70</v>
      </c>
      <c r="F629" s="21"/>
      <c r="G629" s="20"/>
      <c r="H629" s="9"/>
      <c r="I629" s="9"/>
      <c r="J629" s="21">
        <f>SUM(R625:R628)</f>
        <v>3439.93</v>
      </c>
      <c r="K629" s="21"/>
    </row>
    <row r="630" spans="1:22" ht="14.25" x14ac:dyDescent="0.2">
      <c r="A630" s="18"/>
      <c r="B630" s="18"/>
      <c r="C630" s="18" t="s">
        <v>741</v>
      </c>
      <c r="D630" s="19" t="s">
        <v>740</v>
      </c>
      <c r="E630" s="9">
        <f>Source!AU662</f>
        <v>10</v>
      </c>
      <c r="F630" s="21"/>
      <c r="G630" s="20"/>
      <c r="H630" s="9"/>
      <c r="I630" s="9"/>
      <c r="J630" s="21">
        <f>SUM(T625:T629)</f>
        <v>491.42</v>
      </c>
      <c r="K630" s="21"/>
    </row>
    <row r="631" spans="1:22" ht="14.25" x14ac:dyDescent="0.2">
      <c r="A631" s="18"/>
      <c r="B631" s="18"/>
      <c r="C631" s="18" t="s">
        <v>742</v>
      </c>
      <c r="D631" s="19" t="s">
        <v>743</v>
      </c>
      <c r="E631" s="9">
        <f>Source!AQ662</f>
        <v>5.4</v>
      </c>
      <c r="F631" s="21"/>
      <c r="G631" s="20" t="str">
        <f>Source!DI662</f>
        <v/>
      </c>
      <c r="H631" s="9">
        <f>Source!AV662</f>
        <v>1</v>
      </c>
      <c r="I631" s="9"/>
      <c r="J631" s="21"/>
      <c r="K631" s="21">
        <f>Source!U662</f>
        <v>9.18</v>
      </c>
    </row>
    <row r="632" spans="1:22" ht="15" x14ac:dyDescent="0.25">
      <c r="A632" s="23"/>
      <c r="B632" s="23"/>
      <c r="C632" s="23"/>
      <c r="D632" s="23"/>
      <c r="E632" s="23"/>
      <c r="F632" s="23"/>
      <c r="G632" s="23"/>
      <c r="H632" s="23"/>
      <c r="I632" s="45">
        <f>J627+J628+J629+J630</f>
        <v>8883.81</v>
      </c>
      <c r="J632" s="45"/>
      <c r="K632" s="24">
        <f>IF(Source!I662&lt;&gt;0, ROUND(I632/Source!I662, 2), 0)</f>
        <v>5225.7700000000004</v>
      </c>
      <c r="P632" s="22">
        <f>I632</f>
        <v>8883.81</v>
      </c>
    </row>
    <row r="634" spans="1:22" ht="15" x14ac:dyDescent="0.25">
      <c r="A634" s="44" t="str">
        <f>CONCATENATE("Итого по подразделу: ",IF(Source!G665&lt;&gt;"Новый подраздел", Source!G665, ""))</f>
        <v>Итого по подразделу: Наружное архитектурное освещение</v>
      </c>
      <c r="B634" s="44"/>
      <c r="C634" s="44"/>
      <c r="D634" s="44"/>
      <c r="E634" s="44"/>
      <c r="F634" s="44"/>
      <c r="G634" s="44"/>
      <c r="H634" s="44"/>
      <c r="I634" s="42">
        <f>SUM(P567:P633)</f>
        <v>375301.22</v>
      </c>
      <c r="J634" s="43"/>
      <c r="K634" s="27"/>
    </row>
    <row r="637" spans="1:22" ht="15" x14ac:dyDescent="0.25">
      <c r="A637" s="44" t="str">
        <f>CONCATENATE("Итого по разделу: ",IF(Source!G695&lt;&gt;"Новый раздел", Source!G695, ""))</f>
        <v>Итого по разделу: Системы электроснабжения</v>
      </c>
      <c r="B637" s="44"/>
      <c r="C637" s="44"/>
      <c r="D637" s="44"/>
      <c r="E637" s="44"/>
      <c r="F637" s="44"/>
      <c r="G637" s="44"/>
      <c r="H637" s="44"/>
      <c r="I637" s="42">
        <f>SUM(P447:P636)</f>
        <v>1317061.2300000002</v>
      </c>
      <c r="J637" s="43"/>
      <c r="K637" s="27"/>
    </row>
    <row r="640" spans="1:22" ht="15" x14ac:dyDescent="0.25">
      <c r="A640" s="44" t="str">
        <f>CONCATENATE("Итого по локальной смете: ",IF(Source!G725&lt;&gt;"Новая локальная смета", Source!G725, ""))</f>
        <v xml:space="preserve">Итого по локальной смете: </v>
      </c>
      <c r="B640" s="44"/>
      <c r="C640" s="44"/>
      <c r="D640" s="44"/>
      <c r="E640" s="44"/>
      <c r="F640" s="44"/>
      <c r="G640" s="44"/>
      <c r="H640" s="44"/>
      <c r="I640" s="42">
        <f>SUM(P32:P639)</f>
        <v>1991186.45</v>
      </c>
      <c r="J640" s="43"/>
      <c r="K640" s="27"/>
    </row>
    <row r="643" spans="1:11" ht="15" x14ac:dyDescent="0.25">
      <c r="A643" s="44" t="s">
        <v>782</v>
      </c>
      <c r="B643" s="44"/>
      <c r="C643" s="44"/>
      <c r="D643" s="44"/>
      <c r="E643" s="44"/>
      <c r="F643" s="44"/>
      <c r="G643" s="44"/>
      <c r="H643" s="44"/>
      <c r="I643" s="42">
        <f>SUM(P1:P642)</f>
        <v>1991186.45</v>
      </c>
      <c r="J643" s="43"/>
      <c r="K643" s="27"/>
    </row>
    <row r="644" spans="1:11" ht="14.25" x14ac:dyDescent="0.2">
      <c r="C644" s="40" t="str">
        <f>Source!H784</f>
        <v>Итого</v>
      </c>
      <c r="D644" s="40"/>
      <c r="E644" s="40"/>
      <c r="F644" s="40"/>
      <c r="G644" s="40"/>
      <c r="H644" s="40"/>
      <c r="I644" s="41">
        <f>IF(Source!F784=0, "", Source!F784)</f>
        <v>1991186.45</v>
      </c>
      <c r="J644" s="41"/>
    </row>
    <row r="645" spans="1:11" ht="14.25" x14ac:dyDescent="0.2">
      <c r="C645" s="40" t="str">
        <f>Source!H785</f>
        <v>НДС, 22%</v>
      </c>
      <c r="D645" s="40"/>
      <c r="E645" s="40"/>
      <c r="F645" s="40"/>
      <c r="G645" s="40"/>
      <c r="H645" s="40"/>
      <c r="I645" s="41">
        <f>IF(Source!F785=0, "", Source!F785)</f>
        <v>438061.02</v>
      </c>
      <c r="J645" s="41"/>
    </row>
    <row r="646" spans="1:11" ht="14.25" x14ac:dyDescent="0.2">
      <c r="C646" s="40" t="str">
        <f>Source!H786</f>
        <v>Всего с НДС</v>
      </c>
      <c r="D646" s="40"/>
      <c r="E646" s="40"/>
      <c r="F646" s="40"/>
      <c r="G646" s="40"/>
      <c r="H646" s="40"/>
      <c r="I646" s="41">
        <f>IF(Source!F786=0, "", Source!F786)</f>
        <v>2429247.4700000002</v>
      </c>
      <c r="J646" s="41"/>
    </row>
    <row r="649" spans="1:11" ht="14.25" x14ac:dyDescent="0.2">
      <c r="A649" s="38" t="s">
        <v>747</v>
      </c>
      <c r="B649" s="38"/>
      <c r="C649" s="29" t="str">
        <f>IF(Source!AC12&lt;&gt;"", Source!AC12," ")</f>
        <v xml:space="preserve"> </v>
      </c>
      <c r="D649" s="29"/>
      <c r="E649" s="29"/>
      <c r="F649" s="29"/>
      <c r="G649" s="29"/>
      <c r="H649" s="10" t="str">
        <f>IF(Source!AB12&lt;&gt;"", Source!AB12," ")</f>
        <v xml:space="preserve"> </v>
      </c>
      <c r="I649" s="10"/>
      <c r="J649" s="10"/>
      <c r="K649" s="10"/>
    </row>
    <row r="650" spans="1:11" ht="14.25" x14ac:dyDescent="0.2">
      <c r="A650" s="10"/>
      <c r="B650" s="10"/>
      <c r="C650" s="39" t="s">
        <v>748</v>
      </c>
      <c r="D650" s="39"/>
      <c r="E650" s="39"/>
      <c r="F650" s="39"/>
      <c r="G650" s="39"/>
      <c r="H650" s="10"/>
      <c r="I650" s="10"/>
      <c r="J650" s="10"/>
      <c r="K650" s="10"/>
    </row>
    <row r="651" spans="1:11" ht="14.25" x14ac:dyDescent="0.2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</row>
    <row r="652" spans="1:11" ht="14.25" x14ac:dyDescent="0.2">
      <c r="A652" s="38" t="s">
        <v>749</v>
      </c>
      <c r="B652" s="38"/>
      <c r="C652" s="29" t="str">
        <f>IF(Source!AE12&lt;&gt;"", Source!AE12," ")</f>
        <v xml:space="preserve"> </v>
      </c>
      <c r="D652" s="29"/>
      <c r="E652" s="29"/>
      <c r="F652" s="29"/>
      <c r="G652" s="29"/>
      <c r="H652" s="10" t="str">
        <f>IF(Source!AD12&lt;&gt;"", Source!AD12," ")</f>
        <v xml:space="preserve"> </v>
      </c>
      <c r="I652" s="10"/>
      <c r="J652" s="10"/>
      <c r="K652" s="10"/>
    </row>
    <row r="653" spans="1:11" ht="14.25" x14ac:dyDescent="0.2">
      <c r="A653" s="10"/>
      <c r="B653" s="10"/>
      <c r="C653" s="39" t="s">
        <v>748</v>
      </c>
      <c r="D653" s="39"/>
      <c r="E653" s="39"/>
      <c r="F653" s="39"/>
      <c r="G653" s="39"/>
      <c r="H653" s="10"/>
      <c r="I653" s="10"/>
      <c r="J653" s="10"/>
      <c r="K653" s="10"/>
    </row>
  </sheetData>
  <mergeCells count="165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I50:J50"/>
    <mergeCell ref="I57:J57"/>
    <mergeCell ref="I68:J68"/>
    <mergeCell ref="I76:J76"/>
    <mergeCell ref="I78:J78"/>
    <mergeCell ref="A78:H78"/>
    <mergeCell ref="I27:I29"/>
    <mergeCell ref="J27:J29"/>
    <mergeCell ref="A32:K32"/>
    <mergeCell ref="A34:K34"/>
    <mergeCell ref="A36:K36"/>
    <mergeCell ref="I43:J43"/>
    <mergeCell ref="I132:J132"/>
    <mergeCell ref="A132:H132"/>
    <mergeCell ref="I135:J135"/>
    <mergeCell ref="A135:H135"/>
    <mergeCell ref="A138:K138"/>
    <mergeCell ref="A140:K140"/>
    <mergeCell ref="A81:K81"/>
    <mergeCell ref="I92:J92"/>
    <mergeCell ref="I103:J103"/>
    <mergeCell ref="I114:J114"/>
    <mergeCell ref="I122:J122"/>
    <mergeCell ref="I130:J130"/>
    <mergeCell ref="I209:J209"/>
    <mergeCell ref="I218:J218"/>
    <mergeCell ref="I227:J227"/>
    <mergeCell ref="I234:J234"/>
    <mergeCell ref="I243:J243"/>
    <mergeCell ref="I245:J245"/>
    <mergeCell ref="I151:J151"/>
    <mergeCell ref="I162:J162"/>
    <mergeCell ref="I169:J169"/>
    <mergeCell ref="I177:J177"/>
    <mergeCell ref="I187:J187"/>
    <mergeCell ref="I198:J198"/>
    <mergeCell ref="I277:J277"/>
    <mergeCell ref="I285:J285"/>
    <mergeCell ref="I292:J292"/>
    <mergeCell ref="I298:J298"/>
    <mergeCell ref="I300:J300"/>
    <mergeCell ref="A300:H300"/>
    <mergeCell ref="A245:H245"/>
    <mergeCell ref="A248:K248"/>
    <mergeCell ref="B250:J250"/>
    <mergeCell ref="I257:J257"/>
    <mergeCell ref="I263:J263"/>
    <mergeCell ref="I270:J270"/>
    <mergeCell ref="I339:J339"/>
    <mergeCell ref="A339:H339"/>
    <mergeCell ref="I342:J342"/>
    <mergeCell ref="A342:H342"/>
    <mergeCell ref="A345:K345"/>
    <mergeCell ref="A347:K347"/>
    <mergeCell ref="A303:K303"/>
    <mergeCell ref="I310:J310"/>
    <mergeCell ref="I317:J317"/>
    <mergeCell ref="I324:J324"/>
    <mergeCell ref="I331:J331"/>
    <mergeCell ref="I337:J337"/>
    <mergeCell ref="A389:K389"/>
    <mergeCell ref="I391:J391"/>
    <mergeCell ref="A391:H391"/>
    <mergeCell ref="A394:K394"/>
    <mergeCell ref="I404:J404"/>
    <mergeCell ref="I414:J414"/>
    <mergeCell ref="I354:J354"/>
    <mergeCell ref="I364:J364"/>
    <mergeCell ref="I374:J374"/>
    <mergeCell ref="I384:J384"/>
    <mergeCell ref="I386:J386"/>
    <mergeCell ref="A386:H386"/>
    <mergeCell ref="A442:K442"/>
    <mergeCell ref="I444:J444"/>
    <mergeCell ref="A444:H444"/>
    <mergeCell ref="A447:K447"/>
    <mergeCell ref="A449:K449"/>
    <mergeCell ref="I456:J456"/>
    <mergeCell ref="I424:J424"/>
    <mergeCell ref="I434:J434"/>
    <mergeCell ref="I436:J436"/>
    <mergeCell ref="A436:H436"/>
    <mergeCell ref="I439:J439"/>
    <mergeCell ref="A439:H439"/>
    <mergeCell ref="A497:K497"/>
    <mergeCell ref="I504:J504"/>
    <mergeCell ref="I512:J512"/>
    <mergeCell ref="I519:J519"/>
    <mergeCell ref="I527:J527"/>
    <mergeCell ref="I534:J534"/>
    <mergeCell ref="I466:J466"/>
    <mergeCell ref="I473:J473"/>
    <mergeCell ref="I484:J484"/>
    <mergeCell ref="I492:J492"/>
    <mergeCell ref="I494:J494"/>
    <mergeCell ref="A494:H494"/>
    <mergeCell ref="A567:K567"/>
    <mergeCell ref="I574:J574"/>
    <mergeCell ref="I581:J581"/>
    <mergeCell ref="I588:J588"/>
    <mergeCell ref="I594:J594"/>
    <mergeCell ref="I600:J600"/>
    <mergeCell ref="I541:J541"/>
    <mergeCell ref="I548:J548"/>
    <mergeCell ref="I555:J555"/>
    <mergeCell ref="I562:J562"/>
    <mergeCell ref="I564:J564"/>
    <mergeCell ref="A564:H564"/>
    <mergeCell ref="I637:J637"/>
    <mergeCell ref="A637:H637"/>
    <mergeCell ref="I640:J640"/>
    <mergeCell ref="A640:H640"/>
    <mergeCell ref="I643:J643"/>
    <mergeCell ref="A643:H643"/>
    <mergeCell ref="I611:J611"/>
    <mergeCell ref="I617:J617"/>
    <mergeCell ref="I624:J624"/>
    <mergeCell ref="I632:J632"/>
    <mergeCell ref="I634:J634"/>
    <mergeCell ref="A634:H634"/>
    <mergeCell ref="A649:B649"/>
    <mergeCell ref="C650:G650"/>
    <mergeCell ref="A652:B652"/>
    <mergeCell ref="C653:G653"/>
    <mergeCell ref="C644:H644"/>
    <mergeCell ref="I644:J644"/>
    <mergeCell ref="C645:H645"/>
    <mergeCell ref="I645:J645"/>
    <mergeCell ref="C646:H646"/>
    <mergeCell ref="I646:J646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652"/>
  <sheetViews>
    <sheetView view="pageBreakPreview" zoomScale="93" zoomScaleNormal="100" zoomScaleSheetLayoutView="93" workbookViewId="0">
      <selection activeCell="A455" sqref="A455:L455"/>
    </sheetView>
  </sheetViews>
  <sheetFormatPr defaultRowHeight="12.75" x14ac:dyDescent="0.2"/>
  <cols>
    <col min="1" max="2" width="5.7109375" customWidth="1"/>
    <col min="3" max="3" width="21.570312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7"/>
      <c r="D2" s="27"/>
      <c r="E2" s="27"/>
      <c r="F2" s="10"/>
      <c r="G2" s="10"/>
      <c r="H2" s="10"/>
      <c r="I2" s="72" t="s">
        <v>750</v>
      </c>
      <c r="J2" s="72"/>
      <c r="K2" s="72"/>
      <c r="L2" s="72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2" t="s">
        <v>751</v>
      </c>
      <c r="J3" s="72"/>
      <c r="K3" s="72"/>
      <c r="L3" s="72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2" t="s">
        <v>752</v>
      </c>
      <c r="J4" s="72"/>
      <c r="K4" s="72"/>
      <c r="L4" s="72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2" t="s">
        <v>753</v>
      </c>
      <c r="K6" s="62"/>
      <c r="L6" s="62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754</v>
      </c>
      <c r="J7" s="73" t="s">
        <v>755</v>
      </c>
      <c r="K7" s="73"/>
      <c r="L7" s="73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2" t="str">
        <f>IF(Source!AT15 &lt;&gt; "", Source!AT15, "")</f>
        <v/>
      </c>
      <c r="K8" s="62"/>
      <c r="L8" s="62"/>
    </row>
    <row r="9" spans="1:12" ht="14.25" x14ac:dyDescent="0.2">
      <c r="A9" s="10" t="s">
        <v>756</v>
      </c>
      <c r="B9" s="10"/>
      <c r="C9" s="71" t="str">
        <f>IF(Source!BA15 &lt;&gt; "", Source!BA15, IF(Source!AU15 &lt;&gt; "", Source!AU15, ""))</f>
        <v/>
      </c>
      <c r="D9" s="71"/>
      <c r="E9" s="71"/>
      <c r="F9" s="71"/>
      <c r="G9" s="71"/>
      <c r="H9" s="71"/>
      <c r="I9" s="9" t="s">
        <v>757</v>
      </c>
      <c r="J9" s="62"/>
      <c r="K9" s="62"/>
      <c r="L9" s="62"/>
    </row>
    <row r="10" spans="1:12" ht="14.25" x14ac:dyDescent="0.2">
      <c r="A10" s="10"/>
      <c r="B10" s="10"/>
      <c r="C10" s="39" t="s">
        <v>758</v>
      </c>
      <c r="D10" s="39"/>
      <c r="E10" s="39"/>
      <c r="F10" s="39"/>
      <c r="G10" s="39"/>
      <c r="H10" s="39"/>
      <c r="I10" s="10"/>
      <c r="J10" s="62" t="str">
        <f>IF(Source!AK15 &lt;&gt; "", Source!AK15, "")</f>
        <v/>
      </c>
      <c r="K10" s="62"/>
      <c r="L10" s="62"/>
    </row>
    <row r="11" spans="1:12" ht="14.25" x14ac:dyDescent="0.2">
      <c r="A11" s="10" t="s">
        <v>759</v>
      </c>
      <c r="B11" s="10"/>
      <c r="C11" s="71" t="str">
        <f>IF(Source!AX12&lt;&gt; "", Source!AX12, IF(Source!AJ12 &lt;&gt; "", Source!AJ12, ""))</f>
        <v/>
      </c>
      <c r="D11" s="71"/>
      <c r="E11" s="71"/>
      <c r="F11" s="71"/>
      <c r="G11" s="71"/>
      <c r="H11" s="71"/>
      <c r="I11" s="9" t="s">
        <v>757</v>
      </c>
      <c r="J11" s="62"/>
      <c r="K11" s="62"/>
      <c r="L11" s="62"/>
    </row>
    <row r="12" spans="1:12" ht="14.25" x14ac:dyDescent="0.2">
      <c r="A12" s="10"/>
      <c r="B12" s="10"/>
      <c r="C12" s="39" t="s">
        <v>758</v>
      </c>
      <c r="D12" s="39"/>
      <c r="E12" s="39"/>
      <c r="F12" s="39"/>
      <c r="G12" s="39"/>
      <c r="H12" s="39"/>
      <c r="I12" s="10"/>
      <c r="J12" s="62" t="str">
        <f>IF(Source!AO15 &lt;&gt; "", Source!AO15, "")</f>
        <v/>
      </c>
      <c r="K12" s="62"/>
      <c r="L12" s="62"/>
    </row>
    <row r="13" spans="1:12" ht="14.25" x14ac:dyDescent="0.2">
      <c r="A13" s="10" t="s">
        <v>760</v>
      </c>
      <c r="B13" s="10"/>
      <c r="C13" s="71" t="str">
        <f>IF(Source!AY12&lt;&gt; "", Source!AY12, IF(Source!AN12 &lt;&gt; "", Source!AN12, ""))</f>
        <v/>
      </c>
      <c r="D13" s="71"/>
      <c r="E13" s="71"/>
      <c r="F13" s="71"/>
      <c r="G13" s="71"/>
      <c r="H13" s="71"/>
      <c r="I13" s="9" t="s">
        <v>757</v>
      </c>
      <c r="J13" s="62"/>
      <c r="K13" s="62"/>
      <c r="L13" s="62"/>
    </row>
    <row r="14" spans="1:12" ht="14.25" x14ac:dyDescent="0.2">
      <c r="A14" s="10"/>
      <c r="B14" s="10"/>
      <c r="C14" s="39" t="s">
        <v>758</v>
      </c>
      <c r="D14" s="39"/>
      <c r="E14" s="39"/>
      <c r="F14" s="39"/>
      <c r="G14" s="39"/>
      <c r="H14" s="39"/>
      <c r="I14" s="10"/>
      <c r="J14" s="62" t="str">
        <f>IF(Source!CO15 &lt;&gt; "", Source!CO15, "")</f>
        <v/>
      </c>
      <c r="K14" s="62"/>
      <c r="L14" s="62"/>
    </row>
    <row r="15" spans="1:12" ht="14.25" x14ac:dyDescent="0.2">
      <c r="A15" s="10" t="s">
        <v>761</v>
      </c>
      <c r="B15" s="10"/>
      <c r="C15" s="71" t="s">
        <v>4</v>
      </c>
      <c r="D15" s="71"/>
      <c r="E15" s="71"/>
      <c r="F15" s="71"/>
      <c r="G15" s="71"/>
      <c r="H15" s="71"/>
      <c r="I15" s="10"/>
      <c r="J15" s="62"/>
      <c r="K15" s="62"/>
      <c r="L15" s="62"/>
    </row>
    <row r="16" spans="1:12" ht="14.25" x14ac:dyDescent="0.2">
      <c r="A16" s="10"/>
      <c r="B16" s="10"/>
      <c r="C16" s="39" t="s">
        <v>762</v>
      </c>
      <c r="D16" s="39"/>
      <c r="E16" s="39"/>
      <c r="F16" s="39"/>
      <c r="G16" s="39"/>
      <c r="H16" s="39"/>
      <c r="I16" s="10"/>
      <c r="J16" s="62" t="str">
        <f>IF(Source!CP15 &lt;&gt; "", Source!CP15, "")</f>
        <v/>
      </c>
      <c r="K16" s="62"/>
      <c r="L16" s="62"/>
    </row>
    <row r="17" spans="1:12" ht="14.25" x14ac:dyDescent="0.2">
      <c r="A17" s="10" t="s">
        <v>763</v>
      </c>
      <c r="B17" s="10"/>
      <c r="C17" s="40" t="str">
        <f>IF(Source!G12&lt;&gt;"Новый объект", Source!G12, "")</f>
        <v>6.4_АБК_на 4 месяца (10%) испр.</v>
      </c>
      <c r="D17" s="40"/>
      <c r="E17" s="40"/>
      <c r="F17" s="40"/>
      <c r="G17" s="40"/>
      <c r="H17" s="40"/>
      <c r="I17" s="10"/>
      <c r="J17" s="62"/>
      <c r="K17" s="62"/>
      <c r="L17" s="62"/>
    </row>
    <row r="18" spans="1:12" ht="14.25" x14ac:dyDescent="0.2">
      <c r="A18" s="10"/>
      <c r="B18" s="10"/>
      <c r="C18" s="39" t="s">
        <v>764</v>
      </c>
      <c r="D18" s="39"/>
      <c r="E18" s="39"/>
      <c r="F18" s="39"/>
      <c r="G18" s="39"/>
      <c r="H18" s="39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51" t="s">
        <v>765</v>
      </c>
      <c r="H19" s="51"/>
      <c r="I19" s="51"/>
      <c r="J19" s="62" t="str">
        <f>IF(Source!CQ15 &lt;&gt; "", Source!CQ15, "")</f>
        <v/>
      </c>
      <c r="K19" s="62"/>
      <c r="L19" s="62"/>
    </row>
    <row r="20" spans="1:12" ht="14.25" x14ac:dyDescent="0.2">
      <c r="A20" s="10"/>
      <c r="B20" s="10"/>
      <c r="C20" s="10"/>
      <c r="D20" s="10"/>
      <c r="E20" s="10"/>
      <c r="F20" s="10"/>
      <c r="G20" s="51" t="s">
        <v>766</v>
      </c>
      <c r="H20" s="69"/>
      <c r="I20" s="30" t="s">
        <v>767</v>
      </c>
      <c r="J20" s="62" t="str">
        <f>IF(Source!CR15 &lt;&gt; "", Source!CR15, "")</f>
        <v/>
      </c>
      <c r="K20" s="62"/>
      <c r="L20" s="62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1" t="s">
        <v>768</v>
      </c>
      <c r="J21" s="70" t="str">
        <f>IF(Source!CS15 &lt;&gt; 0, Source!CS15, "")</f>
        <v/>
      </c>
      <c r="K21" s="70"/>
      <c r="L21" s="70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769</v>
      </c>
      <c r="J22" s="62" t="str">
        <f>IF(Source!CT15 &lt;&gt; "", Source!CT15, "")</f>
        <v/>
      </c>
      <c r="K22" s="62"/>
      <c r="L22" s="62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3" t="s">
        <v>770</v>
      </c>
      <c r="H24" s="65" t="s">
        <v>771</v>
      </c>
      <c r="I24" s="65" t="s">
        <v>772</v>
      </c>
      <c r="J24" s="67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4"/>
      <c r="H25" s="66"/>
      <c r="I25" s="34" t="s">
        <v>773</v>
      </c>
      <c r="J25" s="33" t="s">
        <v>774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1" t="str">
        <f>IF(Source!CN15 &lt;&gt; "", Source!CN15, "")</f>
        <v/>
      </c>
      <c r="H26" s="35" t="str">
        <f>IF(Source!CX15 &lt;&gt; 0, Source!CX15, "")</f>
        <v/>
      </c>
      <c r="I26" s="32" t="str">
        <f>IF(Source!CV15 &lt;&gt; 0, Source!CV15, "")</f>
        <v/>
      </c>
      <c r="J26" s="32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8" t="s">
        <v>775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ht="18" x14ac:dyDescent="0.25">
      <c r="A29" s="68" t="s">
        <v>776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777</v>
      </c>
      <c r="B31" s="10"/>
      <c r="C31" s="10"/>
      <c r="D31" s="10"/>
      <c r="E31" s="10"/>
      <c r="F31" s="10"/>
      <c r="G31" s="10"/>
      <c r="H31" s="60">
        <f>J652/1000</f>
        <v>2429.2474700000002</v>
      </c>
      <c r="I31" s="60"/>
      <c r="J31" s="10" t="s">
        <v>778</v>
      </c>
      <c r="K31" s="10"/>
      <c r="L31" s="10"/>
    </row>
    <row r="32" spans="1:12" ht="14.25" x14ac:dyDescent="0.2">
      <c r="A32" s="10" t="s">
        <v>736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61" t="s">
        <v>779</v>
      </c>
      <c r="B33" s="61"/>
      <c r="C33" s="48" t="s">
        <v>724</v>
      </c>
      <c r="D33" s="48" t="s">
        <v>725</v>
      </c>
      <c r="E33" s="48" t="s">
        <v>726</v>
      </c>
      <c r="F33" s="48" t="s">
        <v>727</v>
      </c>
      <c r="G33" s="48" t="s">
        <v>728</v>
      </c>
      <c r="H33" s="48" t="s">
        <v>729</v>
      </c>
      <c r="I33" s="48" t="s">
        <v>730</v>
      </c>
      <c r="J33" s="48" t="s">
        <v>731</v>
      </c>
      <c r="K33" s="48" t="s">
        <v>732</v>
      </c>
      <c r="L33" s="37" t="s">
        <v>733</v>
      </c>
    </row>
    <row r="34" spans="1:22" ht="28.5" x14ac:dyDescent="0.2">
      <c r="A34" s="59" t="s">
        <v>780</v>
      </c>
      <c r="B34" s="59" t="s">
        <v>781</v>
      </c>
      <c r="C34" s="49"/>
      <c r="D34" s="49"/>
      <c r="E34" s="49"/>
      <c r="F34" s="49"/>
      <c r="G34" s="49"/>
      <c r="H34" s="49"/>
      <c r="I34" s="49"/>
      <c r="J34" s="49"/>
      <c r="K34" s="49"/>
      <c r="L34" s="36" t="s">
        <v>734</v>
      </c>
    </row>
    <row r="35" spans="1:22" ht="28.5" x14ac:dyDescent="0.2">
      <c r="A35" s="59"/>
      <c r="B35" s="59"/>
      <c r="C35" s="49"/>
      <c r="D35" s="49"/>
      <c r="E35" s="49"/>
      <c r="F35" s="49"/>
      <c r="G35" s="49"/>
      <c r="H35" s="49"/>
      <c r="I35" s="49"/>
      <c r="J35" s="49"/>
      <c r="K35" s="49"/>
      <c r="L35" s="36" t="s">
        <v>735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7" spans="1:22" hidden="1" x14ac:dyDescent="0.2"/>
    <row r="38" spans="1:22" ht="16.5" hidden="1" x14ac:dyDescent="0.25">
      <c r="A38" s="46" t="str">
        <f>CONCATENATE("Локальная смета: ",IF(Source!G20&lt;&gt;"Новая локальная смета", Source!G20, ""))</f>
        <v xml:space="preserve">Локальная смета: 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</row>
    <row r="40" spans="1:22" ht="16.5" x14ac:dyDescent="0.25">
      <c r="A40" s="46" t="str">
        <f>CONCATENATE("Раздел: ",IF(Source!G24&lt;&gt;"Новый раздел", Source!G24, ""))</f>
        <v>Раздел: Водоснабжение и водоотведение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2" spans="1:22" ht="16.5" x14ac:dyDescent="0.25">
      <c r="A42" s="46" t="str">
        <f>CONCATENATE("Подраздел: ",IF(Source!G28&lt;&gt;"Новый подраздел", Source!G28, ""))</f>
        <v>Подраздел: Система водоснабжения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</row>
    <row r="43" spans="1:22" ht="42.75" x14ac:dyDescent="0.2">
      <c r="A43" s="18">
        <v>1</v>
      </c>
      <c r="B43" s="18">
        <v>1</v>
      </c>
      <c r="C43" s="18" t="str">
        <f>Source!F36</f>
        <v>1.17-2103-14-10/1</v>
      </c>
      <c r="D43" s="18" t="str">
        <f>Source!G36</f>
        <v>Техническое обслуживание мембранного расширительного бака объемом 18 л</v>
      </c>
      <c r="E43" s="19" t="str">
        <f>Source!H36</f>
        <v>шт.</v>
      </c>
      <c r="F43" s="9">
        <f>Source!I36</f>
        <v>1</v>
      </c>
      <c r="G43" s="21"/>
      <c r="H43" s="20"/>
      <c r="I43" s="9"/>
      <c r="J43" s="9"/>
      <c r="K43" s="21"/>
      <c r="L43" s="21"/>
      <c r="Q43">
        <f>ROUND((Source!BZ36/100)*ROUND((Source!AF36*Source!AV36)*Source!I36, 2), 2)</f>
        <v>181.54</v>
      </c>
      <c r="R43">
        <f>Source!X36</f>
        <v>181.54</v>
      </c>
      <c r="S43">
        <f>ROUND((Source!CA36/100)*ROUND((Source!AF36*Source!AV36)*Source!I36, 2), 2)</f>
        <v>25.93</v>
      </c>
      <c r="T43">
        <f>Source!Y36</f>
        <v>25.93</v>
      </c>
      <c r="U43">
        <f>ROUND((175/100)*ROUND((Source!AE36*Source!AV36)*Source!I36, 2), 2)</f>
        <v>0</v>
      </c>
      <c r="V43">
        <f>ROUND((108/100)*ROUND(Source!CS36*Source!I36, 2), 2)</f>
        <v>0</v>
      </c>
    </row>
    <row r="44" spans="1:22" ht="14.25" x14ac:dyDescent="0.2">
      <c r="A44" s="18"/>
      <c r="B44" s="18"/>
      <c r="C44" s="18"/>
      <c r="D44" s="18" t="s">
        <v>737</v>
      </c>
      <c r="E44" s="19"/>
      <c r="F44" s="9"/>
      <c r="G44" s="21">
        <f>Source!AO36</f>
        <v>129.66999999999999</v>
      </c>
      <c r="H44" s="20" t="str">
        <f>Source!DG36</f>
        <v>)*2</v>
      </c>
      <c r="I44" s="9">
        <f>Source!AV36</f>
        <v>1</v>
      </c>
      <c r="J44" s="9">
        <f>IF(Source!BA36&lt;&gt; 0, Source!BA36, 1)</f>
        <v>1</v>
      </c>
      <c r="K44" s="21">
        <f>Source!S36</f>
        <v>259.33999999999997</v>
      </c>
      <c r="L44" s="21"/>
    </row>
    <row r="45" spans="1:22" ht="14.25" x14ac:dyDescent="0.2">
      <c r="A45" s="18"/>
      <c r="B45" s="18"/>
      <c r="C45" s="18"/>
      <c r="D45" s="18" t="s">
        <v>738</v>
      </c>
      <c r="E45" s="19"/>
      <c r="F45" s="9"/>
      <c r="G45" s="21">
        <f>Source!AL36</f>
        <v>0.14000000000000001</v>
      </c>
      <c r="H45" s="20" t="str">
        <f>Source!DD36</f>
        <v>)*2</v>
      </c>
      <c r="I45" s="9">
        <f>Source!AW36</f>
        <v>1</v>
      </c>
      <c r="J45" s="9">
        <f>IF(Source!BC36&lt;&gt; 0, Source!BC36, 1)</f>
        <v>1</v>
      </c>
      <c r="K45" s="21">
        <f>Source!P36</f>
        <v>0.28000000000000003</v>
      </c>
      <c r="L45" s="21"/>
    </row>
    <row r="46" spans="1:22" ht="14.25" x14ac:dyDescent="0.2">
      <c r="A46" s="18"/>
      <c r="B46" s="18"/>
      <c r="C46" s="18"/>
      <c r="D46" s="18" t="s">
        <v>739</v>
      </c>
      <c r="E46" s="19" t="s">
        <v>740</v>
      </c>
      <c r="F46" s="9">
        <f>Source!AT36</f>
        <v>70</v>
      </c>
      <c r="G46" s="21"/>
      <c r="H46" s="20"/>
      <c r="I46" s="9"/>
      <c r="J46" s="9"/>
      <c r="K46" s="21">
        <f>SUM(R43:R45)</f>
        <v>181.54</v>
      </c>
      <c r="L46" s="21"/>
    </row>
    <row r="47" spans="1:22" ht="14.25" x14ac:dyDescent="0.2">
      <c r="A47" s="18"/>
      <c r="B47" s="18"/>
      <c r="C47" s="18"/>
      <c r="D47" s="18" t="s">
        <v>741</v>
      </c>
      <c r="E47" s="19" t="s">
        <v>740</v>
      </c>
      <c r="F47" s="9">
        <f>Source!AU36</f>
        <v>10</v>
      </c>
      <c r="G47" s="21"/>
      <c r="H47" s="20"/>
      <c r="I47" s="9"/>
      <c r="J47" s="9"/>
      <c r="K47" s="21">
        <f>SUM(T43:T46)</f>
        <v>25.93</v>
      </c>
      <c r="L47" s="21"/>
    </row>
    <row r="48" spans="1:22" ht="14.25" x14ac:dyDescent="0.2">
      <c r="A48" s="18"/>
      <c r="B48" s="18"/>
      <c r="C48" s="18"/>
      <c r="D48" s="18" t="s">
        <v>742</v>
      </c>
      <c r="E48" s="19" t="s">
        <v>743</v>
      </c>
      <c r="F48" s="9">
        <f>Source!AQ36</f>
        <v>0.21</v>
      </c>
      <c r="G48" s="21"/>
      <c r="H48" s="20" t="str">
        <f>Source!DI36</f>
        <v>)*2</v>
      </c>
      <c r="I48" s="9">
        <f>Source!AV36</f>
        <v>1</v>
      </c>
      <c r="J48" s="9"/>
      <c r="K48" s="21"/>
      <c r="L48" s="21">
        <f>Source!U36</f>
        <v>0.42</v>
      </c>
    </row>
    <row r="49" spans="1:22" ht="15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45">
        <f>K44+K45+K46+K47</f>
        <v>467.09</v>
      </c>
      <c r="K49" s="45"/>
      <c r="L49" s="24">
        <f>IF(Source!I36&lt;&gt;0, ROUND(J49/Source!I36, 2), 0)</f>
        <v>467.09</v>
      </c>
      <c r="P49" s="22">
        <f>J49</f>
        <v>467.09</v>
      </c>
    </row>
    <row r="50" spans="1:22" ht="57" x14ac:dyDescent="0.2">
      <c r="A50" s="18">
        <v>2</v>
      </c>
      <c r="B50" s="18">
        <v>2</v>
      </c>
      <c r="C50" s="18" t="str">
        <f>Source!F39</f>
        <v>1.24-2103-26-1/1</v>
      </c>
      <c r="D50" s="18" t="str">
        <f>Source!G39</f>
        <v>Техническое обслуживание всасывающего механизма вертикальных песколовок  (прим. всасывающий и напорный)</v>
      </c>
      <c r="E50" s="19" t="str">
        <f>Source!H39</f>
        <v>шт.</v>
      </c>
      <c r="F50" s="9">
        <f>Source!I39</f>
        <v>2</v>
      </c>
      <c r="G50" s="21"/>
      <c r="H50" s="20"/>
      <c r="I50" s="9"/>
      <c r="J50" s="9"/>
      <c r="K50" s="21"/>
      <c r="L50" s="21"/>
      <c r="Q50">
        <f>ROUND((Source!BZ39/100)*ROUND((Source!AF39*Source!AV39)*Source!I39, 2), 2)</f>
        <v>14166.68</v>
      </c>
      <c r="R50">
        <f>Source!X39</f>
        <v>14166.68</v>
      </c>
      <c r="S50">
        <f>ROUND((Source!CA39/100)*ROUND((Source!AF39*Source!AV39)*Source!I39, 2), 2)</f>
        <v>2023.81</v>
      </c>
      <c r="T50">
        <f>Source!Y39</f>
        <v>2023.81</v>
      </c>
      <c r="U50">
        <f>ROUND((175/100)*ROUND((Source!AE39*Source!AV39)*Source!I39, 2), 2)</f>
        <v>0</v>
      </c>
      <c r="V50">
        <f>ROUND((108/100)*ROUND(Source!CS39*Source!I39, 2), 2)</f>
        <v>0</v>
      </c>
    </row>
    <row r="51" spans="1:22" ht="14.25" x14ac:dyDescent="0.2">
      <c r="A51" s="18"/>
      <c r="B51" s="18"/>
      <c r="C51" s="18"/>
      <c r="D51" s="18" t="s">
        <v>737</v>
      </c>
      <c r="E51" s="19"/>
      <c r="F51" s="9"/>
      <c r="G51" s="21">
        <f>Source!AO39</f>
        <v>5059.53</v>
      </c>
      <c r="H51" s="20" t="str">
        <f>Source!DG39</f>
        <v>)*2</v>
      </c>
      <c r="I51" s="9">
        <f>Source!AV39</f>
        <v>1</v>
      </c>
      <c r="J51" s="9">
        <f>IF(Source!BA39&lt;&gt; 0, Source!BA39, 1)</f>
        <v>1</v>
      </c>
      <c r="K51" s="21">
        <f>Source!S39</f>
        <v>20238.12</v>
      </c>
      <c r="L51" s="21"/>
    </row>
    <row r="52" spans="1:22" ht="14.25" x14ac:dyDescent="0.2">
      <c r="A52" s="18"/>
      <c r="B52" s="18"/>
      <c r="C52" s="18"/>
      <c r="D52" s="18" t="s">
        <v>738</v>
      </c>
      <c r="E52" s="19"/>
      <c r="F52" s="9"/>
      <c r="G52" s="21">
        <f>Source!AL39</f>
        <v>538.11</v>
      </c>
      <c r="H52" s="20" t="str">
        <f>Source!DD39</f>
        <v>)*2</v>
      </c>
      <c r="I52" s="9">
        <f>Source!AW39</f>
        <v>1</v>
      </c>
      <c r="J52" s="9">
        <f>IF(Source!BC39&lt;&gt; 0, Source!BC39, 1)</f>
        <v>1</v>
      </c>
      <c r="K52" s="21">
        <f>Source!P39</f>
        <v>2152.44</v>
      </c>
      <c r="L52" s="21"/>
    </row>
    <row r="53" spans="1:22" ht="14.25" x14ac:dyDescent="0.2">
      <c r="A53" s="18"/>
      <c r="B53" s="18"/>
      <c r="C53" s="18"/>
      <c r="D53" s="18" t="s">
        <v>739</v>
      </c>
      <c r="E53" s="19" t="s">
        <v>740</v>
      </c>
      <c r="F53" s="9">
        <f>Source!AT39</f>
        <v>70</v>
      </c>
      <c r="G53" s="21"/>
      <c r="H53" s="20"/>
      <c r="I53" s="9"/>
      <c r="J53" s="9"/>
      <c r="K53" s="21">
        <f>SUM(R50:R52)</f>
        <v>14166.68</v>
      </c>
      <c r="L53" s="21"/>
    </row>
    <row r="54" spans="1:22" ht="14.25" x14ac:dyDescent="0.2">
      <c r="A54" s="18"/>
      <c r="B54" s="18"/>
      <c r="C54" s="18"/>
      <c r="D54" s="18" t="s">
        <v>741</v>
      </c>
      <c r="E54" s="19" t="s">
        <v>740</v>
      </c>
      <c r="F54" s="9">
        <f>Source!AU39</f>
        <v>10</v>
      </c>
      <c r="G54" s="21"/>
      <c r="H54" s="20"/>
      <c r="I54" s="9"/>
      <c r="J54" s="9"/>
      <c r="K54" s="21">
        <f>SUM(T50:T53)</f>
        <v>2023.81</v>
      </c>
      <c r="L54" s="21"/>
    </row>
    <row r="55" spans="1:22" ht="14.25" x14ac:dyDescent="0.2">
      <c r="A55" s="18"/>
      <c r="B55" s="18"/>
      <c r="C55" s="18"/>
      <c r="D55" s="18" t="s">
        <v>742</v>
      </c>
      <c r="E55" s="19" t="s">
        <v>743</v>
      </c>
      <c r="F55" s="9">
        <f>Source!AQ39</f>
        <v>9</v>
      </c>
      <c r="G55" s="21"/>
      <c r="H55" s="20" t="str">
        <f>Source!DI39</f>
        <v>)*2</v>
      </c>
      <c r="I55" s="9">
        <f>Source!AV39</f>
        <v>1</v>
      </c>
      <c r="J55" s="9"/>
      <c r="K55" s="21"/>
      <c r="L55" s="21">
        <f>Source!U39</f>
        <v>36</v>
      </c>
    </row>
    <row r="56" spans="1:22" ht="1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45">
        <f>K51+K52+K53+K54</f>
        <v>38581.049999999996</v>
      </c>
      <c r="K56" s="45"/>
      <c r="L56" s="24">
        <f>IF(Source!I39&lt;&gt;0, ROUND(J56/Source!I39, 2), 0)</f>
        <v>19290.53</v>
      </c>
      <c r="P56" s="22">
        <f>J56</f>
        <v>38581.049999999996</v>
      </c>
    </row>
    <row r="57" spans="1:22" ht="42.75" x14ac:dyDescent="0.2">
      <c r="A57" s="18">
        <v>3</v>
      </c>
      <c r="B57" s="18">
        <v>3</v>
      </c>
      <c r="C57" s="18" t="str">
        <f>Source!F40</f>
        <v>1.23-2103-39-2/1</v>
      </c>
      <c r="D57" s="18" t="str">
        <f>Source!G40</f>
        <v>Техническое обслуживание счетчиков холодной и горячей воды условным диаметром 25-40 мм.</v>
      </c>
      <c r="E57" s="19" t="str">
        <f>Source!H40</f>
        <v>шт.</v>
      </c>
      <c r="F57" s="9">
        <f>Source!I40</f>
        <v>1</v>
      </c>
      <c r="G57" s="21"/>
      <c r="H57" s="20"/>
      <c r="I57" s="9"/>
      <c r="J57" s="9"/>
      <c r="K57" s="21"/>
      <c r="L57" s="21"/>
      <c r="Q57">
        <f>ROUND((Source!BZ40/100)*ROUND((Source!AF40*Source!AV40)*Source!I40, 2), 2)</f>
        <v>818.52</v>
      </c>
      <c r="R57">
        <f>Source!X40</f>
        <v>818.52</v>
      </c>
      <c r="S57">
        <f>ROUND((Source!CA40/100)*ROUND((Source!AF40*Source!AV40)*Source!I40, 2), 2)</f>
        <v>116.93</v>
      </c>
      <c r="T57">
        <f>Source!Y40</f>
        <v>116.93</v>
      </c>
      <c r="U57">
        <f>ROUND((175/100)*ROUND((Source!AE40*Source!AV40)*Source!I40, 2), 2)</f>
        <v>0</v>
      </c>
      <c r="V57">
        <f>ROUND((108/100)*ROUND(Source!CS40*Source!I40, 2), 2)</f>
        <v>0</v>
      </c>
    </row>
    <row r="58" spans="1:22" ht="14.25" x14ac:dyDescent="0.2">
      <c r="A58" s="18"/>
      <c r="B58" s="18"/>
      <c r="C58" s="18"/>
      <c r="D58" s="18" t="s">
        <v>737</v>
      </c>
      <c r="E58" s="19"/>
      <c r="F58" s="9"/>
      <c r="G58" s="21">
        <f>Source!AO40</f>
        <v>1169.31</v>
      </c>
      <c r="H58" s="20" t="str">
        <f>Source!DG40</f>
        <v/>
      </c>
      <c r="I58" s="9">
        <f>Source!AV40</f>
        <v>1</v>
      </c>
      <c r="J58" s="9">
        <f>IF(Source!BA40&lt;&gt; 0, Source!BA40, 1)</f>
        <v>1</v>
      </c>
      <c r="K58" s="21">
        <f>Source!S40</f>
        <v>1169.31</v>
      </c>
      <c r="L58" s="21"/>
    </row>
    <row r="59" spans="1:22" ht="14.25" x14ac:dyDescent="0.2">
      <c r="A59" s="18"/>
      <c r="B59" s="18"/>
      <c r="C59" s="18"/>
      <c r="D59" s="18" t="s">
        <v>738</v>
      </c>
      <c r="E59" s="19"/>
      <c r="F59" s="9"/>
      <c r="G59" s="21">
        <f>Source!AL40</f>
        <v>0.19</v>
      </c>
      <c r="H59" s="20" t="str">
        <f>Source!DD40</f>
        <v/>
      </c>
      <c r="I59" s="9">
        <f>Source!AW40</f>
        <v>1</v>
      </c>
      <c r="J59" s="9">
        <f>IF(Source!BC40&lt;&gt; 0, Source!BC40, 1)</f>
        <v>1</v>
      </c>
      <c r="K59" s="21">
        <f>Source!P40</f>
        <v>0.19</v>
      </c>
      <c r="L59" s="21"/>
    </row>
    <row r="60" spans="1:22" ht="14.25" x14ac:dyDescent="0.2">
      <c r="A60" s="18"/>
      <c r="B60" s="18"/>
      <c r="C60" s="18"/>
      <c r="D60" s="18" t="s">
        <v>739</v>
      </c>
      <c r="E60" s="19" t="s">
        <v>740</v>
      </c>
      <c r="F60" s="9">
        <f>Source!AT40</f>
        <v>70</v>
      </c>
      <c r="G60" s="21"/>
      <c r="H60" s="20"/>
      <c r="I60" s="9"/>
      <c r="J60" s="9"/>
      <c r="K60" s="21">
        <f>SUM(R57:R59)</f>
        <v>818.52</v>
      </c>
      <c r="L60" s="21"/>
    </row>
    <row r="61" spans="1:22" ht="14.25" x14ac:dyDescent="0.2">
      <c r="A61" s="18"/>
      <c r="B61" s="18"/>
      <c r="C61" s="18"/>
      <c r="D61" s="18" t="s">
        <v>741</v>
      </c>
      <c r="E61" s="19" t="s">
        <v>740</v>
      </c>
      <c r="F61" s="9">
        <f>Source!AU40</f>
        <v>10</v>
      </c>
      <c r="G61" s="21"/>
      <c r="H61" s="20"/>
      <c r="I61" s="9"/>
      <c r="J61" s="9"/>
      <c r="K61" s="21">
        <f>SUM(T57:T60)</f>
        <v>116.93</v>
      </c>
      <c r="L61" s="21"/>
    </row>
    <row r="62" spans="1:22" ht="14.25" x14ac:dyDescent="0.2">
      <c r="A62" s="18"/>
      <c r="B62" s="18"/>
      <c r="C62" s="18"/>
      <c r="D62" s="18" t="s">
        <v>742</v>
      </c>
      <c r="E62" s="19" t="s">
        <v>743</v>
      </c>
      <c r="F62" s="9">
        <f>Source!AQ40</f>
        <v>2.08</v>
      </c>
      <c r="G62" s="21"/>
      <c r="H62" s="20" t="str">
        <f>Source!DI40</f>
        <v/>
      </c>
      <c r="I62" s="9">
        <f>Source!AV40</f>
        <v>1</v>
      </c>
      <c r="J62" s="9"/>
      <c r="K62" s="21"/>
      <c r="L62" s="21">
        <f>Source!U40</f>
        <v>2.08</v>
      </c>
    </row>
    <row r="63" spans="1:22" ht="15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45">
        <f>K58+K59+K60+K61</f>
        <v>2104.9499999999998</v>
      </c>
      <c r="K63" s="45"/>
      <c r="L63" s="24">
        <f>IF(Source!I40&lt;&gt;0, ROUND(J63/Source!I40, 2), 0)</f>
        <v>2104.9499999999998</v>
      </c>
      <c r="P63" s="22">
        <f>J63</f>
        <v>2104.9499999999998</v>
      </c>
    </row>
    <row r="64" spans="1:22" ht="42.75" x14ac:dyDescent="0.2">
      <c r="A64" s="18">
        <v>4</v>
      </c>
      <c r="B64" s="18">
        <v>4</v>
      </c>
      <c r="C64" s="18" t="str">
        <f>Source!F41</f>
        <v>1.21-2203-11-1/1</v>
      </c>
      <c r="D64" s="18" t="str">
        <f>Source!G41</f>
        <v>Техническое обслуживание шкафов управления технологическим оборудованием</v>
      </c>
      <c r="E64" s="19" t="str">
        <f>Source!H41</f>
        <v>100 шт.</v>
      </c>
      <c r="F64" s="9">
        <f>Source!I41</f>
        <v>0.01</v>
      </c>
      <c r="G64" s="21"/>
      <c r="H64" s="20"/>
      <c r="I64" s="9"/>
      <c r="J64" s="9"/>
      <c r="K64" s="21"/>
      <c r="L64" s="21"/>
      <c r="Q64">
        <f>ROUND((Source!BZ41/100)*ROUND((Source!AF41*Source!AV41)*Source!I41, 2), 2)</f>
        <v>337.25</v>
      </c>
      <c r="R64">
        <f>Source!X41</f>
        <v>337.25</v>
      </c>
      <c r="S64">
        <f>ROUND((Source!CA41/100)*ROUND((Source!AF41*Source!AV41)*Source!I41, 2), 2)</f>
        <v>48.18</v>
      </c>
      <c r="T64">
        <f>Source!Y41</f>
        <v>48.18</v>
      </c>
      <c r="U64">
        <f>ROUND((175/100)*ROUND((Source!AE41*Source!AV41)*Source!I41, 2), 2)</f>
        <v>86.75</v>
      </c>
      <c r="V64">
        <f>ROUND((108/100)*ROUND(Source!CS41*Source!I41, 2), 2)</f>
        <v>53.54</v>
      </c>
    </row>
    <row r="65" spans="1:22" x14ac:dyDescent="0.2">
      <c r="D65" s="25" t="str">
        <f>"Объем: "&amp;Source!I41&amp;"=(1)/"&amp;"100"</f>
        <v>Объем: 0,01=(1)/100</v>
      </c>
    </row>
    <row r="66" spans="1:22" ht="14.25" x14ac:dyDescent="0.2">
      <c r="A66" s="18"/>
      <c r="B66" s="18"/>
      <c r="C66" s="18"/>
      <c r="D66" s="18" t="s">
        <v>737</v>
      </c>
      <c r="E66" s="19"/>
      <c r="F66" s="9"/>
      <c r="G66" s="21">
        <f>Source!AO41</f>
        <v>24089.17</v>
      </c>
      <c r="H66" s="20" t="str">
        <f>Source!DG41</f>
        <v>)*2</v>
      </c>
      <c r="I66" s="9">
        <f>Source!AV41</f>
        <v>1</v>
      </c>
      <c r="J66" s="9">
        <f>IF(Source!BA41&lt;&gt; 0, Source!BA41, 1)</f>
        <v>1</v>
      </c>
      <c r="K66" s="21">
        <f>Source!S41</f>
        <v>481.78</v>
      </c>
      <c r="L66" s="21"/>
    </row>
    <row r="67" spans="1:22" ht="14.25" x14ac:dyDescent="0.2">
      <c r="A67" s="18"/>
      <c r="B67" s="18"/>
      <c r="C67" s="18"/>
      <c r="D67" s="18" t="s">
        <v>744</v>
      </c>
      <c r="E67" s="19"/>
      <c r="F67" s="9"/>
      <c r="G67" s="21">
        <f>Source!AM41</f>
        <v>3909.03</v>
      </c>
      <c r="H67" s="20" t="str">
        <f>Source!DE41</f>
        <v>)*2</v>
      </c>
      <c r="I67" s="9">
        <f>Source!AV41</f>
        <v>1</v>
      </c>
      <c r="J67" s="9">
        <f>IF(Source!BB41&lt;&gt; 0, Source!BB41, 1)</f>
        <v>1</v>
      </c>
      <c r="K67" s="21">
        <f>Source!Q41</f>
        <v>78.180000000000007</v>
      </c>
      <c r="L67" s="21"/>
    </row>
    <row r="68" spans="1:22" ht="14.25" x14ac:dyDescent="0.2">
      <c r="A68" s="18"/>
      <c r="B68" s="18"/>
      <c r="C68" s="18"/>
      <c r="D68" s="18" t="s">
        <v>745</v>
      </c>
      <c r="E68" s="19"/>
      <c r="F68" s="9"/>
      <c r="G68" s="21">
        <f>Source!AN41</f>
        <v>2478.6</v>
      </c>
      <c r="H68" s="20" t="str">
        <f>Source!DF41</f>
        <v>)*2</v>
      </c>
      <c r="I68" s="9">
        <f>Source!AV41</f>
        <v>1</v>
      </c>
      <c r="J68" s="9">
        <f>IF(Source!BS41&lt;&gt; 0, Source!BS41, 1)</f>
        <v>1</v>
      </c>
      <c r="K68" s="26">
        <f>Source!R41</f>
        <v>49.57</v>
      </c>
      <c r="L68" s="21"/>
    </row>
    <row r="69" spans="1:22" ht="14.25" x14ac:dyDescent="0.2">
      <c r="A69" s="18"/>
      <c r="B69" s="18"/>
      <c r="C69" s="18"/>
      <c r="D69" s="18" t="s">
        <v>738</v>
      </c>
      <c r="E69" s="19"/>
      <c r="F69" s="9"/>
      <c r="G69" s="21">
        <f>Source!AL41</f>
        <v>9.4499999999999993</v>
      </c>
      <c r="H69" s="20" t="str">
        <f>Source!DD41</f>
        <v>)*2</v>
      </c>
      <c r="I69" s="9">
        <f>Source!AW41</f>
        <v>1</v>
      </c>
      <c r="J69" s="9">
        <f>IF(Source!BC41&lt;&gt; 0, Source!BC41, 1)</f>
        <v>1</v>
      </c>
      <c r="K69" s="21">
        <f>Source!P41</f>
        <v>0.19</v>
      </c>
      <c r="L69" s="21"/>
    </row>
    <row r="70" spans="1:22" ht="14.25" x14ac:dyDescent="0.2">
      <c r="A70" s="18"/>
      <c r="B70" s="18"/>
      <c r="C70" s="18"/>
      <c r="D70" s="18" t="s">
        <v>739</v>
      </c>
      <c r="E70" s="19" t="s">
        <v>740</v>
      </c>
      <c r="F70" s="9">
        <f>Source!AT41</f>
        <v>70</v>
      </c>
      <c r="G70" s="21"/>
      <c r="H70" s="20"/>
      <c r="I70" s="9"/>
      <c r="J70" s="9"/>
      <c r="K70" s="21">
        <f>SUM(R64:R69)</f>
        <v>337.25</v>
      </c>
      <c r="L70" s="21"/>
    </row>
    <row r="71" spans="1:22" ht="14.25" x14ac:dyDescent="0.2">
      <c r="A71" s="18"/>
      <c r="B71" s="18"/>
      <c r="C71" s="18"/>
      <c r="D71" s="18" t="s">
        <v>741</v>
      </c>
      <c r="E71" s="19" t="s">
        <v>740</v>
      </c>
      <c r="F71" s="9">
        <f>Source!AU41</f>
        <v>10</v>
      </c>
      <c r="G71" s="21"/>
      <c r="H71" s="20"/>
      <c r="I71" s="9"/>
      <c r="J71" s="9"/>
      <c r="K71" s="21">
        <f>SUM(T64:T70)</f>
        <v>48.18</v>
      </c>
      <c r="L71" s="21"/>
    </row>
    <row r="72" spans="1:22" ht="14.25" x14ac:dyDescent="0.2">
      <c r="A72" s="18"/>
      <c r="B72" s="18"/>
      <c r="C72" s="18"/>
      <c r="D72" s="18" t="s">
        <v>746</v>
      </c>
      <c r="E72" s="19" t="s">
        <v>740</v>
      </c>
      <c r="F72" s="9">
        <f>108</f>
        <v>108</v>
      </c>
      <c r="G72" s="21"/>
      <c r="H72" s="20"/>
      <c r="I72" s="9"/>
      <c r="J72" s="9"/>
      <c r="K72" s="21">
        <f>SUM(V64:V71)</f>
        <v>53.54</v>
      </c>
      <c r="L72" s="21"/>
    </row>
    <row r="73" spans="1:22" ht="14.25" x14ac:dyDescent="0.2">
      <c r="A73" s="18"/>
      <c r="B73" s="18"/>
      <c r="C73" s="18"/>
      <c r="D73" s="18" t="s">
        <v>742</v>
      </c>
      <c r="E73" s="19" t="s">
        <v>743</v>
      </c>
      <c r="F73" s="9">
        <f>Source!AQ41</f>
        <v>45</v>
      </c>
      <c r="G73" s="21"/>
      <c r="H73" s="20" t="str">
        <f>Source!DI41</f>
        <v>)*2</v>
      </c>
      <c r="I73" s="9">
        <f>Source!AV41</f>
        <v>1</v>
      </c>
      <c r="J73" s="9"/>
      <c r="K73" s="21"/>
      <c r="L73" s="21">
        <f>Source!U41</f>
        <v>0.9</v>
      </c>
    </row>
    <row r="74" spans="1:22" ht="15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45">
        <f>K66+K67+K69+K70+K71+K72</f>
        <v>999.12</v>
      </c>
      <c r="K74" s="45"/>
      <c r="L74" s="24">
        <f>IF(Source!I41&lt;&gt;0, ROUND(J74/Source!I41, 2), 0)</f>
        <v>99912</v>
      </c>
      <c r="P74" s="22">
        <f>J74</f>
        <v>999.12</v>
      </c>
    </row>
    <row r="75" spans="1:22" ht="14.25" x14ac:dyDescent="0.2">
      <c r="A75" s="18">
        <v>5</v>
      </c>
      <c r="B75" s="18">
        <v>5</v>
      </c>
      <c r="C75" s="18" t="str">
        <f>Source!F45</f>
        <v>1.16-3202-3-1/1</v>
      </c>
      <c r="D75" s="18" t="str">
        <f>Source!G45</f>
        <v>Смена прокладок в смесителях</v>
      </c>
      <c r="E75" s="19" t="str">
        <f>Source!H45</f>
        <v>100 шт.</v>
      </c>
      <c r="F75" s="9">
        <f>Source!I45</f>
        <v>0.23</v>
      </c>
      <c r="G75" s="21"/>
      <c r="H75" s="20"/>
      <c r="I75" s="9"/>
      <c r="J75" s="9"/>
      <c r="K75" s="21"/>
      <c r="L75" s="21"/>
      <c r="Q75">
        <f>ROUND((Source!BZ45/100)*ROUND((Source!AF45*Source!AV45)*Source!I45, 2), 2)</f>
        <v>1210.17</v>
      </c>
      <c r="R75">
        <f>Source!X45</f>
        <v>1210.17</v>
      </c>
      <c r="S75">
        <f>ROUND((Source!CA45/100)*ROUND((Source!AF45*Source!AV45)*Source!I45, 2), 2)</f>
        <v>172.88</v>
      </c>
      <c r="T75">
        <f>Source!Y45</f>
        <v>172.88</v>
      </c>
      <c r="U75">
        <f>ROUND((175/100)*ROUND((Source!AE45*Source!AV45)*Source!I45, 2), 2)</f>
        <v>0</v>
      </c>
      <c r="V75">
        <f>ROUND((108/100)*ROUND(Source!CS45*Source!I45, 2), 2)</f>
        <v>0</v>
      </c>
    </row>
    <row r="76" spans="1:22" x14ac:dyDescent="0.2">
      <c r="D76" s="25" t="str">
        <f>"Объем: "&amp;Source!I45&amp;"=(23)/"&amp;"100"</f>
        <v>Объем: 0,23=(23)/100</v>
      </c>
    </row>
    <row r="77" spans="1:22" ht="14.25" x14ac:dyDescent="0.2">
      <c r="A77" s="18"/>
      <c r="B77" s="18"/>
      <c r="C77" s="18"/>
      <c r="D77" s="18" t="s">
        <v>737</v>
      </c>
      <c r="E77" s="19"/>
      <c r="F77" s="9"/>
      <c r="G77" s="21">
        <f>Source!AO45</f>
        <v>7516.59</v>
      </c>
      <c r="H77" s="20" t="str">
        <f>Source!DG45</f>
        <v/>
      </c>
      <c r="I77" s="9">
        <f>Source!AV45</f>
        <v>1</v>
      </c>
      <c r="J77" s="9">
        <f>IF(Source!BA45&lt;&gt; 0, Source!BA45, 1)</f>
        <v>1</v>
      </c>
      <c r="K77" s="21">
        <f>Source!S45</f>
        <v>1728.82</v>
      </c>
      <c r="L77" s="21"/>
    </row>
    <row r="78" spans="1:22" ht="14.25" x14ac:dyDescent="0.2">
      <c r="A78" s="18"/>
      <c r="B78" s="18"/>
      <c r="C78" s="18"/>
      <c r="D78" s="18" t="s">
        <v>738</v>
      </c>
      <c r="E78" s="19"/>
      <c r="F78" s="9"/>
      <c r="G78" s="21">
        <f>Source!AL45</f>
        <v>390.57</v>
      </c>
      <c r="H78" s="20" t="str">
        <f>Source!DD45</f>
        <v/>
      </c>
      <c r="I78" s="9">
        <f>Source!AW45</f>
        <v>1</v>
      </c>
      <c r="J78" s="9">
        <f>IF(Source!BC45&lt;&gt; 0, Source!BC45, 1)</f>
        <v>1</v>
      </c>
      <c r="K78" s="21">
        <f>Source!P45</f>
        <v>89.83</v>
      </c>
      <c r="L78" s="21"/>
    </row>
    <row r="79" spans="1:22" ht="14.25" x14ac:dyDescent="0.2">
      <c r="A79" s="18"/>
      <c r="B79" s="18"/>
      <c r="C79" s="18"/>
      <c r="D79" s="18" t="s">
        <v>739</v>
      </c>
      <c r="E79" s="19" t="s">
        <v>740</v>
      </c>
      <c r="F79" s="9">
        <f>Source!AT45</f>
        <v>70</v>
      </c>
      <c r="G79" s="21"/>
      <c r="H79" s="20"/>
      <c r="I79" s="9"/>
      <c r="J79" s="9"/>
      <c r="K79" s="21">
        <f>SUM(R75:R78)</f>
        <v>1210.17</v>
      </c>
      <c r="L79" s="21"/>
    </row>
    <row r="80" spans="1:22" ht="14.25" x14ac:dyDescent="0.2">
      <c r="A80" s="18"/>
      <c r="B80" s="18"/>
      <c r="C80" s="18"/>
      <c r="D80" s="18" t="s">
        <v>741</v>
      </c>
      <c r="E80" s="19" t="s">
        <v>740</v>
      </c>
      <c r="F80" s="9">
        <f>Source!AU45</f>
        <v>10</v>
      </c>
      <c r="G80" s="21"/>
      <c r="H80" s="20"/>
      <c r="I80" s="9"/>
      <c r="J80" s="9"/>
      <c r="K80" s="21">
        <f>SUM(T75:T79)</f>
        <v>172.88</v>
      </c>
      <c r="L80" s="21"/>
    </row>
    <row r="81" spans="1:22" ht="14.25" x14ac:dyDescent="0.2">
      <c r="A81" s="18"/>
      <c r="B81" s="18"/>
      <c r="C81" s="18"/>
      <c r="D81" s="18" t="s">
        <v>742</v>
      </c>
      <c r="E81" s="19" t="s">
        <v>743</v>
      </c>
      <c r="F81" s="9">
        <f>Source!AQ45</f>
        <v>14.83</v>
      </c>
      <c r="G81" s="21"/>
      <c r="H81" s="20" t="str">
        <f>Source!DI45</f>
        <v/>
      </c>
      <c r="I81" s="9">
        <f>Source!AV45</f>
        <v>1</v>
      </c>
      <c r="J81" s="9"/>
      <c r="K81" s="21"/>
      <c r="L81" s="21">
        <f>Source!U45</f>
        <v>3.4109000000000003</v>
      </c>
    </row>
    <row r="82" spans="1:22" ht="15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45">
        <f>K77+K78+K79+K80</f>
        <v>3201.7</v>
      </c>
      <c r="K82" s="45"/>
      <c r="L82" s="24">
        <f>IF(Source!I45&lt;&gt;0, ROUND(J82/Source!I45, 2), 0)</f>
        <v>13920.43</v>
      </c>
      <c r="P82" s="22">
        <f>J82</f>
        <v>3201.7</v>
      </c>
    </row>
    <row r="84" spans="1:22" ht="15" x14ac:dyDescent="0.25">
      <c r="A84" s="44" t="str">
        <f>CONCATENATE("Итого по подразделу: ",IF(Source!G47&lt;&gt;"Новый подраздел", Source!G47, ""))</f>
        <v>Итого по подразделу: Система водоснабжения</v>
      </c>
      <c r="B84" s="44"/>
      <c r="C84" s="44"/>
      <c r="D84" s="44"/>
      <c r="E84" s="44"/>
      <c r="F84" s="44"/>
      <c r="G84" s="44"/>
      <c r="H84" s="44"/>
      <c r="I84" s="44"/>
      <c r="J84" s="42">
        <f>SUM(P42:P83)</f>
        <v>45353.909999999989</v>
      </c>
      <c r="K84" s="43"/>
      <c r="L84" s="27"/>
    </row>
    <row r="87" spans="1:22" ht="16.5" x14ac:dyDescent="0.25">
      <c r="A87" s="46" t="str">
        <f>CONCATENATE("Подраздел: ",IF(Source!G77&lt;&gt;"Новый подраздел", Source!G77, ""))</f>
        <v>Подраздел: Система водоотведения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</row>
    <row r="88" spans="1:22" ht="28.5" x14ac:dyDescent="0.2">
      <c r="A88" s="18">
        <v>6</v>
      </c>
      <c r="B88" s="18">
        <v>6</v>
      </c>
      <c r="C88" s="18" t="str">
        <f>Source!F84</f>
        <v>1.16-3201-2-1/1</v>
      </c>
      <c r="D88" s="18" t="str">
        <f>Source!G84</f>
        <v>Укрепление расшатавшихся санитарно-технических приборов - умывальники</v>
      </c>
      <c r="E88" s="19" t="str">
        <f>Source!H84</f>
        <v>100 шт.</v>
      </c>
      <c r="F88" s="9">
        <f>Source!I84</f>
        <v>0.24</v>
      </c>
      <c r="G88" s="21"/>
      <c r="H88" s="20"/>
      <c r="I88" s="9"/>
      <c r="J88" s="9"/>
      <c r="K88" s="21"/>
      <c r="L88" s="21"/>
      <c r="Q88">
        <f>ROUND((Source!BZ84/100)*ROUND((Source!AF84*Source!AV84)*Source!I84, 2), 2)</f>
        <v>8893.15</v>
      </c>
      <c r="R88">
        <f>Source!X84</f>
        <v>8893.15</v>
      </c>
      <c r="S88">
        <f>ROUND((Source!CA84/100)*ROUND((Source!AF84*Source!AV84)*Source!I84, 2), 2)</f>
        <v>1270.45</v>
      </c>
      <c r="T88">
        <f>Source!Y84</f>
        <v>1270.45</v>
      </c>
      <c r="U88">
        <f>ROUND((175/100)*ROUND((Source!AE84*Source!AV84)*Source!I84, 2), 2)</f>
        <v>0.3</v>
      </c>
      <c r="V88">
        <f>ROUND((108/100)*ROUND(Source!CS84*Source!I84, 2), 2)</f>
        <v>0.18</v>
      </c>
    </row>
    <row r="89" spans="1:22" x14ac:dyDescent="0.2">
      <c r="D89" s="25" t="str">
        <f>"Объем: "&amp;Source!I84&amp;"=(24)/"&amp;"100"</f>
        <v>Объем: 0,24=(24)/100</v>
      </c>
    </row>
    <row r="90" spans="1:22" ht="14.25" x14ac:dyDescent="0.2">
      <c r="A90" s="18"/>
      <c r="B90" s="18"/>
      <c r="C90" s="18"/>
      <c r="D90" s="18" t="s">
        <v>737</v>
      </c>
      <c r="E90" s="19"/>
      <c r="F90" s="9"/>
      <c r="G90" s="21">
        <f>Source!AO84</f>
        <v>52935.41</v>
      </c>
      <c r="H90" s="20" t="str">
        <f>Source!DG84</f>
        <v/>
      </c>
      <c r="I90" s="9">
        <f>Source!AV84</f>
        <v>1</v>
      </c>
      <c r="J90" s="9">
        <f>IF(Source!BA84&lt;&gt; 0, Source!BA84, 1)</f>
        <v>1</v>
      </c>
      <c r="K90" s="21">
        <f>Source!S84</f>
        <v>12704.5</v>
      </c>
      <c r="L90" s="21"/>
    </row>
    <row r="91" spans="1:22" ht="14.25" x14ac:dyDescent="0.2">
      <c r="A91" s="18"/>
      <c r="B91" s="18"/>
      <c r="C91" s="18"/>
      <c r="D91" s="18" t="s">
        <v>744</v>
      </c>
      <c r="E91" s="19"/>
      <c r="F91" s="9"/>
      <c r="G91" s="21">
        <f>Source!AM84</f>
        <v>61.83</v>
      </c>
      <c r="H91" s="20" t="str">
        <f>Source!DE84</f>
        <v/>
      </c>
      <c r="I91" s="9">
        <f>Source!AV84</f>
        <v>1</v>
      </c>
      <c r="J91" s="9">
        <f>IF(Source!BB84&lt;&gt; 0, Source!BB84, 1)</f>
        <v>1</v>
      </c>
      <c r="K91" s="21">
        <f>Source!Q84</f>
        <v>14.84</v>
      </c>
      <c r="L91" s="21"/>
    </row>
    <row r="92" spans="1:22" ht="14.25" x14ac:dyDescent="0.2">
      <c r="A92" s="18"/>
      <c r="B92" s="18"/>
      <c r="C92" s="18"/>
      <c r="D92" s="18" t="s">
        <v>745</v>
      </c>
      <c r="E92" s="19"/>
      <c r="F92" s="9"/>
      <c r="G92" s="21">
        <f>Source!AN84</f>
        <v>0.7</v>
      </c>
      <c r="H92" s="20" t="str">
        <f>Source!DF84</f>
        <v/>
      </c>
      <c r="I92" s="9">
        <f>Source!AV84</f>
        <v>1</v>
      </c>
      <c r="J92" s="9">
        <f>IF(Source!BS84&lt;&gt; 0, Source!BS84, 1)</f>
        <v>1</v>
      </c>
      <c r="K92" s="26">
        <f>Source!R84</f>
        <v>0.17</v>
      </c>
      <c r="L92" s="21"/>
    </row>
    <row r="93" spans="1:22" ht="14.25" x14ac:dyDescent="0.2">
      <c r="A93" s="18"/>
      <c r="B93" s="18"/>
      <c r="C93" s="18"/>
      <c r="D93" s="18" t="s">
        <v>738</v>
      </c>
      <c r="E93" s="19"/>
      <c r="F93" s="9"/>
      <c r="G93" s="21">
        <f>Source!AL84</f>
        <v>776.55</v>
      </c>
      <c r="H93" s="20" t="str">
        <f>Source!DD84</f>
        <v/>
      </c>
      <c r="I93" s="9">
        <f>Source!AW84</f>
        <v>1</v>
      </c>
      <c r="J93" s="9">
        <f>IF(Source!BC84&lt;&gt; 0, Source!BC84, 1)</f>
        <v>1</v>
      </c>
      <c r="K93" s="21">
        <f>Source!P84</f>
        <v>186.37</v>
      </c>
      <c r="L93" s="21"/>
    </row>
    <row r="94" spans="1:22" ht="14.25" x14ac:dyDescent="0.2">
      <c r="A94" s="18"/>
      <c r="B94" s="18"/>
      <c r="C94" s="18"/>
      <c r="D94" s="18" t="s">
        <v>739</v>
      </c>
      <c r="E94" s="19" t="s">
        <v>740</v>
      </c>
      <c r="F94" s="9">
        <f>Source!AT84</f>
        <v>70</v>
      </c>
      <c r="G94" s="21"/>
      <c r="H94" s="20"/>
      <c r="I94" s="9"/>
      <c r="J94" s="9"/>
      <c r="K94" s="21">
        <f>SUM(R88:R93)</f>
        <v>8893.15</v>
      </c>
      <c r="L94" s="21"/>
    </row>
    <row r="95" spans="1:22" ht="14.25" x14ac:dyDescent="0.2">
      <c r="A95" s="18"/>
      <c r="B95" s="18"/>
      <c r="C95" s="18"/>
      <c r="D95" s="18" t="s">
        <v>741</v>
      </c>
      <c r="E95" s="19" t="s">
        <v>740</v>
      </c>
      <c r="F95" s="9">
        <f>Source!AU84</f>
        <v>10</v>
      </c>
      <c r="G95" s="21"/>
      <c r="H95" s="20"/>
      <c r="I95" s="9"/>
      <c r="J95" s="9"/>
      <c r="K95" s="21">
        <f>SUM(T88:T94)</f>
        <v>1270.45</v>
      </c>
      <c r="L95" s="21"/>
    </row>
    <row r="96" spans="1:22" ht="14.25" x14ac:dyDescent="0.2">
      <c r="A96" s="18"/>
      <c r="B96" s="18"/>
      <c r="C96" s="18"/>
      <c r="D96" s="18" t="s">
        <v>746</v>
      </c>
      <c r="E96" s="19" t="s">
        <v>740</v>
      </c>
      <c r="F96" s="9">
        <f>108</f>
        <v>108</v>
      </c>
      <c r="G96" s="21"/>
      <c r="H96" s="20"/>
      <c r="I96" s="9"/>
      <c r="J96" s="9"/>
      <c r="K96" s="21">
        <f>SUM(V88:V95)</f>
        <v>0.18</v>
      </c>
      <c r="L96" s="21"/>
    </row>
    <row r="97" spans="1:22" ht="14.25" x14ac:dyDescent="0.2">
      <c r="A97" s="18"/>
      <c r="B97" s="18"/>
      <c r="C97" s="18"/>
      <c r="D97" s="18" t="s">
        <v>742</v>
      </c>
      <c r="E97" s="19" t="s">
        <v>743</v>
      </c>
      <c r="F97" s="9">
        <f>Source!AQ84</f>
        <v>104.44</v>
      </c>
      <c r="G97" s="21"/>
      <c r="H97" s="20" t="str">
        <f>Source!DI84</f>
        <v/>
      </c>
      <c r="I97" s="9">
        <f>Source!AV84</f>
        <v>1</v>
      </c>
      <c r="J97" s="9"/>
      <c r="K97" s="21"/>
      <c r="L97" s="21">
        <f>Source!U84</f>
        <v>25.0656</v>
      </c>
    </row>
    <row r="98" spans="1:22" ht="15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45">
        <f>K90+K91+K93+K94+K95+K96</f>
        <v>23069.49</v>
      </c>
      <c r="K98" s="45"/>
      <c r="L98" s="24">
        <f>IF(Source!I84&lt;&gt;0, ROUND(J98/Source!I84, 2), 0)</f>
        <v>96122.880000000005</v>
      </c>
      <c r="P98" s="22">
        <f>J98</f>
        <v>23069.49</v>
      </c>
    </row>
    <row r="99" spans="1:22" ht="42.75" x14ac:dyDescent="0.2">
      <c r="A99" s="18">
        <v>7</v>
      </c>
      <c r="B99" s="18">
        <v>7</v>
      </c>
      <c r="C99" s="18" t="str">
        <f>Source!F85</f>
        <v>1.16-3201-2-2/1</v>
      </c>
      <c r="D99" s="18" t="str">
        <f>Source!G85</f>
        <v>Укрепление расшатавшихся санитарно-технических приборов - унитазы и биде</v>
      </c>
      <c r="E99" s="19" t="str">
        <f>Source!H85</f>
        <v>100 шт.</v>
      </c>
      <c r="F99" s="9">
        <f>Source!I85</f>
        <v>0.28000000000000003</v>
      </c>
      <c r="G99" s="21"/>
      <c r="H99" s="20"/>
      <c r="I99" s="9"/>
      <c r="J99" s="9"/>
      <c r="K99" s="21"/>
      <c r="L99" s="21"/>
      <c r="Q99">
        <f>ROUND((Source!BZ85/100)*ROUND((Source!AF85*Source!AV85)*Source!I85, 2), 2)</f>
        <v>15093.12</v>
      </c>
      <c r="R99">
        <f>Source!X85</f>
        <v>15093.12</v>
      </c>
      <c r="S99">
        <f>ROUND((Source!CA85/100)*ROUND((Source!AF85*Source!AV85)*Source!I85, 2), 2)</f>
        <v>2156.16</v>
      </c>
      <c r="T99">
        <f>Source!Y85</f>
        <v>2156.16</v>
      </c>
      <c r="U99">
        <f>ROUND((175/100)*ROUND((Source!AE85*Source!AV85)*Source!I85, 2), 2)</f>
        <v>0.35</v>
      </c>
      <c r="V99">
        <f>ROUND((108/100)*ROUND(Source!CS85*Source!I85, 2), 2)</f>
        <v>0.22</v>
      </c>
    </row>
    <row r="100" spans="1:22" x14ac:dyDescent="0.2">
      <c r="D100" s="25" t="str">
        <f>"Объем: "&amp;Source!I85&amp;"=(28)/"&amp;"100"</f>
        <v>Объем: 0,28=(28)/100</v>
      </c>
    </row>
    <row r="101" spans="1:22" ht="14.25" x14ac:dyDescent="0.2">
      <c r="A101" s="18"/>
      <c r="B101" s="18"/>
      <c r="C101" s="18"/>
      <c r="D101" s="18" t="s">
        <v>737</v>
      </c>
      <c r="E101" s="19"/>
      <c r="F101" s="9"/>
      <c r="G101" s="21">
        <f>Source!AO85</f>
        <v>77005.72</v>
      </c>
      <c r="H101" s="20" t="str">
        <f>Source!DG85</f>
        <v/>
      </c>
      <c r="I101" s="9">
        <f>Source!AV85</f>
        <v>1</v>
      </c>
      <c r="J101" s="9">
        <f>IF(Source!BA85&lt;&gt; 0, Source!BA85, 1)</f>
        <v>1</v>
      </c>
      <c r="K101" s="21">
        <f>Source!S85</f>
        <v>21561.599999999999</v>
      </c>
      <c r="L101" s="21"/>
    </row>
    <row r="102" spans="1:22" ht="14.25" x14ac:dyDescent="0.2">
      <c r="A102" s="18"/>
      <c r="B102" s="18"/>
      <c r="C102" s="18"/>
      <c r="D102" s="18" t="s">
        <v>744</v>
      </c>
      <c r="E102" s="19"/>
      <c r="F102" s="9"/>
      <c r="G102" s="21">
        <f>Source!AM85</f>
        <v>61.83</v>
      </c>
      <c r="H102" s="20" t="str">
        <f>Source!DE85</f>
        <v/>
      </c>
      <c r="I102" s="9">
        <f>Source!AV85</f>
        <v>1</v>
      </c>
      <c r="J102" s="9">
        <f>IF(Source!BB85&lt;&gt; 0, Source!BB85, 1)</f>
        <v>1</v>
      </c>
      <c r="K102" s="21">
        <f>Source!Q85</f>
        <v>17.309999999999999</v>
      </c>
      <c r="L102" s="21"/>
    </row>
    <row r="103" spans="1:22" ht="14.25" x14ac:dyDescent="0.2">
      <c r="A103" s="18"/>
      <c r="B103" s="18"/>
      <c r="C103" s="18"/>
      <c r="D103" s="18" t="s">
        <v>745</v>
      </c>
      <c r="E103" s="19"/>
      <c r="F103" s="9"/>
      <c r="G103" s="21">
        <f>Source!AN85</f>
        <v>0.7</v>
      </c>
      <c r="H103" s="20" t="str">
        <f>Source!DF85</f>
        <v/>
      </c>
      <c r="I103" s="9">
        <f>Source!AV85</f>
        <v>1</v>
      </c>
      <c r="J103" s="9">
        <f>IF(Source!BS85&lt;&gt; 0, Source!BS85, 1)</f>
        <v>1</v>
      </c>
      <c r="K103" s="26">
        <f>Source!R85</f>
        <v>0.2</v>
      </c>
      <c r="L103" s="21"/>
    </row>
    <row r="104" spans="1:22" ht="14.25" x14ac:dyDescent="0.2">
      <c r="A104" s="18"/>
      <c r="B104" s="18"/>
      <c r="C104" s="18"/>
      <c r="D104" s="18" t="s">
        <v>738</v>
      </c>
      <c r="E104" s="19"/>
      <c r="F104" s="9"/>
      <c r="G104" s="21">
        <f>Source!AL85</f>
        <v>776.55</v>
      </c>
      <c r="H104" s="20" t="str">
        <f>Source!DD85</f>
        <v/>
      </c>
      <c r="I104" s="9">
        <f>Source!AW85</f>
        <v>1</v>
      </c>
      <c r="J104" s="9">
        <f>IF(Source!BC85&lt;&gt; 0, Source!BC85, 1)</f>
        <v>1</v>
      </c>
      <c r="K104" s="21">
        <f>Source!P85</f>
        <v>217.43</v>
      </c>
      <c r="L104" s="21"/>
    </row>
    <row r="105" spans="1:22" ht="14.25" x14ac:dyDescent="0.2">
      <c r="A105" s="18"/>
      <c r="B105" s="18"/>
      <c r="C105" s="18"/>
      <c r="D105" s="18" t="s">
        <v>739</v>
      </c>
      <c r="E105" s="19" t="s">
        <v>740</v>
      </c>
      <c r="F105" s="9">
        <f>Source!AT85</f>
        <v>70</v>
      </c>
      <c r="G105" s="21"/>
      <c r="H105" s="20"/>
      <c r="I105" s="9"/>
      <c r="J105" s="9"/>
      <c r="K105" s="21">
        <f>SUM(R99:R104)</f>
        <v>15093.12</v>
      </c>
      <c r="L105" s="21"/>
    </row>
    <row r="106" spans="1:22" ht="14.25" x14ac:dyDescent="0.2">
      <c r="A106" s="18"/>
      <c r="B106" s="18"/>
      <c r="C106" s="18"/>
      <c r="D106" s="18" t="s">
        <v>741</v>
      </c>
      <c r="E106" s="19" t="s">
        <v>740</v>
      </c>
      <c r="F106" s="9">
        <f>Source!AU85</f>
        <v>10</v>
      </c>
      <c r="G106" s="21"/>
      <c r="H106" s="20"/>
      <c r="I106" s="9"/>
      <c r="J106" s="9"/>
      <c r="K106" s="21">
        <f>SUM(T99:T105)</f>
        <v>2156.16</v>
      </c>
      <c r="L106" s="21"/>
    </row>
    <row r="107" spans="1:22" ht="14.25" x14ac:dyDescent="0.2">
      <c r="A107" s="18"/>
      <c r="B107" s="18"/>
      <c r="C107" s="18"/>
      <c r="D107" s="18" t="s">
        <v>746</v>
      </c>
      <c r="E107" s="19" t="s">
        <v>740</v>
      </c>
      <c r="F107" s="9">
        <f>108</f>
        <v>108</v>
      </c>
      <c r="G107" s="21"/>
      <c r="H107" s="20"/>
      <c r="I107" s="9"/>
      <c r="J107" s="9"/>
      <c r="K107" s="21">
        <f>SUM(V99:V106)</f>
        <v>0.22</v>
      </c>
      <c r="L107" s="21"/>
    </row>
    <row r="108" spans="1:22" ht="14.25" x14ac:dyDescent="0.2">
      <c r="A108" s="18"/>
      <c r="B108" s="18"/>
      <c r="C108" s="18"/>
      <c r="D108" s="18" t="s">
        <v>742</v>
      </c>
      <c r="E108" s="19" t="s">
        <v>743</v>
      </c>
      <c r="F108" s="9">
        <f>Source!AQ85</f>
        <v>151.93</v>
      </c>
      <c r="G108" s="21"/>
      <c r="H108" s="20" t="str">
        <f>Source!DI85</f>
        <v/>
      </c>
      <c r="I108" s="9">
        <f>Source!AV85</f>
        <v>1</v>
      </c>
      <c r="J108" s="9"/>
      <c r="K108" s="21"/>
      <c r="L108" s="21">
        <f>Source!U85</f>
        <v>42.540400000000005</v>
      </c>
    </row>
    <row r="109" spans="1:22" ht="15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45">
        <f>K101+K102+K104+K105+K106+K107</f>
        <v>39045.839999999997</v>
      </c>
      <c r="K109" s="45"/>
      <c r="L109" s="24">
        <f>IF(Source!I85&lt;&gt;0, ROUND(J109/Source!I85, 2), 0)</f>
        <v>139449.43</v>
      </c>
      <c r="P109" s="22">
        <f>J109</f>
        <v>39045.839999999997</v>
      </c>
    </row>
    <row r="110" spans="1:22" ht="28.5" x14ac:dyDescent="0.2">
      <c r="A110" s="18">
        <v>8</v>
      </c>
      <c r="B110" s="18">
        <v>8</v>
      </c>
      <c r="C110" s="18" t="str">
        <f>Source!F86</f>
        <v>1.16-3201-2-3/1</v>
      </c>
      <c r="D110" s="18" t="str">
        <f>Source!G86</f>
        <v>Укрепление расшатавшихся санитарно-технических приборов - писсуары</v>
      </c>
      <c r="E110" s="19" t="str">
        <f>Source!H86</f>
        <v>100 шт.</v>
      </c>
      <c r="F110" s="9">
        <f>Source!I86</f>
        <v>0.04</v>
      </c>
      <c r="G110" s="21"/>
      <c r="H110" s="20"/>
      <c r="I110" s="9"/>
      <c r="J110" s="9"/>
      <c r="K110" s="21"/>
      <c r="L110" s="21"/>
      <c r="Q110">
        <f>ROUND((Source!BZ86/100)*ROUND((Source!AF86*Source!AV86)*Source!I86, 2), 2)</f>
        <v>1596.29</v>
      </c>
      <c r="R110">
        <f>Source!X86</f>
        <v>1596.29</v>
      </c>
      <c r="S110">
        <f>ROUND((Source!CA86/100)*ROUND((Source!AF86*Source!AV86)*Source!I86, 2), 2)</f>
        <v>228.04</v>
      </c>
      <c r="T110">
        <f>Source!Y86</f>
        <v>228.04</v>
      </c>
      <c r="U110">
        <f>ROUND((175/100)*ROUND((Source!AE86*Source!AV86)*Source!I86, 2), 2)</f>
        <v>0.05</v>
      </c>
      <c r="V110">
        <f>ROUND((108/100)*ROUND(Source!CS86*Source!I86, 2), 2)</f>
        <v>0.03</v>
      </c>
    </row>
    <row r="111" spans="1:22" x14ac:dyDescent="0.2">
      <c r="D111" s="25" t="str">
        <f>"Объем: "&amp;Source!I86&amp;"=(4)/"&amp;"100"</f>
        <v>Объем: 0,04=(4)/100</v>
      </c>
    </row>
    <row r="112" spans="1:22" ht="14.25" x14ac:dyDescent="0.2">
      <c r="A112" s="18"/>
      <c r="B112" s="18"/>
      <c r="C112" s="18"/>
      <c r="D112" s="18" t="s">
        <v>737</v>
      </c>
      <c r="E112" s="19"/>
      <c r="F112" s="9"/>
      <c r="G112" s="21">
        <f>Source!AO86</f>
        <v>57010.49</v>
      </c>
      <c r="H112" s="20" t="str">
        <f>Source!DG86</f>
        <v/>
      </c>
      <c r="I112" s="9">
        <f>Source!AV86</f>
        <v>1</v>
      </c>
      <c r="J112" s="9">
        <f>IF(Source!BA86&lt;&gt; 0, Source!BA86, 1)</f>
        <v>1</v>
      </c>
      <c r="K112" s="21">
        <f>Source!S86</f>
        <v>2280.42</v>
      </c>
      <c r="L112" s="21"/>
    </row>
    <row r="113" spans="1:22" ht="14.25" x14ac:dyDescent="0.2">
      <c r="A113" s="18"/>
      <c r="B113" s="18"/>
      <c r="C113" s="18"/>
      <c r="D113" s="18" t="s">
        <v>744</v>
      </c>
      <c r="E113" s="19"/>
      <c r="F113" s="9"/>
      <c r="G113" s="21">
        <f>Source!AM86</f>
        <v>61.83</v>
      </c>
      <c r="H113" s="20" t="str">
        <f>Source!DE86</f>
        <v/>
      </c>
      <c r="I113" s="9">
        <f>Source!AV86</f>
        <v>1</v>
      </c>
      <c r="J113" s="9">
        <f>IF(Source!BB86&lt;&gt; 0, Source!BB86, 1)</f>
        <v>1</v>
      </c>
      <c r="K113" s="21">
        <f>Source!Q86</f>
        <v>2.4700000000000002</v>
      </c>
      <c r="L113" s="21"/>
    </row>
    <row r="114" spans="1:22" ht="14.25" x14ac:dyDescent="0.2">
      <c r="A114" s="18"/>
      <c r="B114" s="18"/>
      <c r="C114" s="18"/>
      <c r="D114" s="18" t="s">
        <v>745</v>
      </c>
      <c r="E114" s="19"/>
      <c r="F114" s="9"/>
      <c r="G114" s="21">
        <f>Source!AN86</f>
        <v>0.7</v>
      </c>
      <c r="H114" s="20" t="str">
        <f>Source!DF86</f>
        <v/>
      </c>
      <c r="I114" s="9">
        <f>Source!AV86</f>
        <v>1</v>
      </c>
      <c r="J114" s="9">
        <f>IF(Source!BS86&lt;&gt; 0, Source!BS86, 1)</f>
        <v>1</v>
      </c>
      <c r="K114" s="26">
        <f>Source!R86</f>
        <v>0.03</v>
      </c>
      <c r="L114" s="21"/>
    </row>
    <row r="115" spans="1:22" ht="14.25" x14ac:dyDescent="0.2">
      <c r="A115" s="18"/>
      <c r="B115" s="18"/>
      <c r="C115" s="18"/>
      <c r="D115" s="18" t="s">
        <v>738</v>
      </c>
      <c r="E115" s="19"/>
      <c r="F115" s="9"/>
      <c r="G115" s="21">
        <f>Source!AL86</f>
        <v>776.55</v>
      </c>
      <c r="H115" s="20" t="str">
        <f>Source!DD86</f>
        <v/>
      </c>
      <c r="I115" s="9">
        <f>Source!AW86</f>
        <v>1</v>
      </c>
      <c r="J115" s="9">
        <f>IF(Source!BC86&lt;&gt; 0, Source!BC86, 1)</f>
        <v>1</v>
      </c>
      <c r="K115" s="21">
        <f>Source!P86</f>
        <v>31.06</v>
      </c>
      <c r="L115" s="21"/>
    </row>
    <row r="116" spans="1:22" ht="14.25" x14ac:dyDescent="0.2">
      <c r="A116" s="18"/>
      <c r="B116" s="18"/>
      <c r="C116" s="18"/>
      <c r="D116" s="18" t="s">
        <v>739</v>
      </c>
      <c r="E116" s="19" t="s">
        <v>740</v>
      </c>
      <c r="F116" s="9">
        <f>Source!AT86</f>
        <v>70</v>
      </c>
      <c r="G116" s="21"/>
      <c r="H116" s="20"/>
      <c r="I116" s="9"/>
      <c r="J116" s="9"/>
      <c r="K116" s="21">
        <f>SUM(R110:R115)</f>
        <v>1596.29</v>
      </c>
      <c r="L116" s="21"/>
    </row>
    <row r="117" spans="1:22" ht="14.25" x14ac:dyDescent="0.2">
      <c r="A117" s="18"/>
      <c r="B117" s="18"/>
      <c r="C117" s="18"/>
      <c r="D117" s="18" t="s">
        <v>741</v>
      </c>
      <c r="E117" s="19" t="s">
        <v>740</v>
      </c>
      <c r="F117" s="9">
        <f>Source!AU86</f>
        <v>10</v>
      </c>
      <c r="G117" s="21"/>
      <c r="H117" s="20"/>
      <c r="I117" s="9"/>
      <c r="J117" s="9"/>
      <c r="K117" s="21">
        <f>SUM(T110:T116)</f>
        <v>228.04</v>
      </c>
      <c r="L117" s="21"/>
    </row>
    <row r="118" spans="1:22" ht="14.25" x14ac:dyDescent="0.2">
      <c r="A118" s="18"/>
      <c r="B118" s="18"/>
      <c r="C118" s="18"/>
      <c r="D118" s="18" t="s">
        <v>746</v>
      </c>
      <c r="E118" s="19" t="s">
        <v>740</v>
      </c>
      <c r="F118" s="9">
        <f>108</f>
        <v>108</v>
      </c>
      <c r="G118" s="21"/>
      <c r="H118" s="20"/>
      <c r="I118" s="9"/>
      <c r="J118" s="9"/>
      <c r="K118" s="21">
        <f>SUM(V110:V117)</f>
        <v>0.03</v>
      </c>
      <c r="L118" s="21"/>
    </row>
    <row r="119" spans="1:22" ht="14.25" x14ac:dyDescent="0.2">
      <c r="A119" s="18"/>
      <c r="B119" s="18"/>
      <c r="C119" s="18"/>
      <c r="D119" s="18" t="s">
        <v>742</v>
      </c>
      <c r="E119" s="19" t="s">
        <v>743</v>
      </c>
      <c r="F119" s="9">
        <f>Source!AQ86</f>
        <v>112.48</v>
      </c>
      <c r="G119" s="21"/>
      <c r="H119" s="20" t="str">
        <f>Source!DI86</f>
        <v/>
      </c>
      <c r="I119" s="9">
        <f>Source!AV86</f>
        <v>1</v>
      </c>
      <c r="J119" s="9"/>
      <c r="K119" s="21"/>
      <c r="L119" s="21">
        <f>Source!U86</f>
        <v>4.4992000000000001</v>
      </c>
    </row>
    <row r="120" spans="1:22" ht="15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45">
        <f>K112+K113+K115+K116+K117+K118</f>
        <v>4138.3099999999995</v>
      </c>
      <c r="K120" s="45"/>
      <c r="L120" s="24">
        <f>IF(Source!I86&lt;&gt;0, ROUND(J120/Source!I86, 2), 0)</f>
        <v>103457.75</v>
      </c>
      <c r="P120" s="22">
        <f>J120</f>
        <v>4138.3099999999995</v>
      </c>
    </row>
    <row r="121" spans="1:22" ht="14.25" x14ac:dyDescent="0.2">
      <c r="A121" s="18">
        <v>9</v>
      </c>
      <c r="B121" s="18">
        <v>9</v>
      </c>
      <c r="C121" s="18" t="str">
        <f>Source!F87</f>
        <v>1.16-2203-1-1/1</v>
      </c>
      <c r="D121" s="18" t="str">
        <f>Source!G87</f>
        <v>Прочистка сифонов</v>
      </c>
      <c r="E121" s="19" t="str">
        <f>Source!H87</f>
        <v>100 шт.</v>
      </c>
      <c r="F121" s="9">
        <f>Source!I87</f>
        <v>0.08</v>
      </c>
      <c r="G121" s="21"/>
      <c r="H121" s="20"/>
      <c r="I121" s="9"/>
      <c r="J121" s="9"/>
      <c r="K121" s="21"/>
      <c r="L121" s="21"/>
      <c r="Q121">
        <f>ROUND((Source!BZ87/100)*ROUND((Source!AF87*Source!AV87)*Source!I87, 2), 2)</f>
        <v>3181.23</v>
      </c>
      <c r="R121">
        <f>Source!X87</f>
        <v>3181.23</v>
      </c>
      <c r="S121">
        <f>ROUND((Source!CA87/100)*ROUND((Source!AF87*Source!AV87)*Source!I87, 2), 2)</f>
        <v>454.46</v>
      </c>
      <c r="T121">
        <f>Source!Y87</f>
        <v>454.46</v>
      </c>
      <c r="U121">
        <f>ROUND((175/100)*ROUND((Source!AE87*Source!AV87)*Source!I87, 2), 2)</f>
        <v>0</v>
      </c>
      <c r="V121">
        <f>ROUND((108/100)*ROUND(Source!CS87*Source!I87, 2), 2)</f>
        <v>0</v>
      </c>
    </row>
    <row r="122" spans="1:22" x14ac:dyDescent="0.2">
      <c r="D122" s="25" t="str">
        <f>"Объем: "&amp;Source!I87&amp;"=(8)/"&amp;"100"</f>
        <v>Объем: 0,08=(8)/100</v>
      </c>
    </row>
    <row r="123" spans="1:22" ht="14.25" x14ac:dyDescent="0.2">
      <c r="A123" s="18"/>
      <c r="B123" s="18"/>
      <c r="C123" s="18"/>
      <c r="D123" s="18" t="s">
        <v>737</v>
      </c>
      <c r="E123" s="19"/>
      <c r="F123" s="9"/>
      <c r="G123" s="21">
        <f>Source!AO87</f>
        <v>14201.94</v>
      </c>
      <c r="H123" s="20" t="str">
        <f>Source!DG87</f>
        <v>)*4</v>
      </c>
      <c r="I123" s="9">
        <f>Source!AV87</f>
        <v>1</v>
      </c>
      <c r="J123" s="9">
        <f>IF(Source!BA87&lt;&gt; 0, Source!BA87, 1)</f>
        <v>1</v>
      </c>
      <c r="K123" s="21">
        <f>Source!S87</f>
        <v>4544.62</v>
      </c>
      <c r="L123" s="21"/>
    </row>
    <row r="124" spans="1:22" ht="14.25" x14ac:dyDescent="0.2">
      <c r="A124" s="18"/>
      <c r="B124" s="18"/>
      <c r="C124" s="18"/>
      <c r="D124" s="18" t="s">
        <v>738</v>
      </c>
      <c r="E124" s="19"/>
      <c r="F124" s="9"/>
      <c r="G124" s="21">
        <f>Source!AL87</f>
        <v>243.57</v>
      </c>
      <c r="H124" s="20" t="str">
        <f>Source!DD87</f>
        <v>)*4</v>
      </c>
      <c r="I124" s="9">
        <f>Source!AW87</f>
        <v>1</v>
      </c>
      <c r="J124" s="9">
        <f>IF(Source!BC87&lt;&gt; 0, Source!BC87, 1)</f>
        <v>1</v>
      </c>
      <c r="K124" s="21">
        <f>Source!P87</f>
        <v>77.94</v>
      </c>
      <c r="L124" s="21"/>
    </row>
    <row r="125" spans="1:22" ht="14.25" x14ac:dyDescent="0.2">
      <c r="A125" s="18"/>
      <c r="B125" s="18"/>
      <c r="C125" s="18"/>
      <c r="D125" s="18" t="s">
        <v>739</v>
      </c>
      <c r="E125" s="19" t="s">
        <v>740</v>
      </c>
      <c r="F125" s="9">
        <f>Source!AT87</f>
        <v>70</v>
      </c>
      <c r="G125" s="21"/>
      <c r="H125" s="20"/>
      <c r="I125" s="9"/>
      <c r="J125" s="9"/>
      <c r="K125" s="21">
        <f>SUM(R121:R124)</f>
        <v>3181.23</v>
      </c>
      <c r="L125" s="21"/>
    </row>
    <row r="126" spans="1:22" ht="14.25" x14ac:dyDescent="0.2">
      <c r="A126" s="18"/>
      <c r="B126" s="18"/>
      <c r="C126" s="18"/>
      <c r="D126" s="18" t="s">
        <v>741</v>
      </c>
      <c r="E126" s="19" t="s">
        <v>740</v>
      </c>
      <c r="F126" s="9">
        <f>Source!AU87</f>
        <v>10</v>
      </c>
      <c r="G126" s="21"/>
      <c r="H126" s="20"/>
      <c r="I126" s="9"/>
      <c r="J126" s="9"/>
      <c r="K126" s="21">
        <f>SUM(T121:T125)</f>
        <v>454.46</v>
      </c>
      <c r="L126" s="21"/>
    </row>
    <row r="127" spans="1:22" ht="14.25" x14ac:dyDescent="0.2">
      <c r="A127" s="18"/>
      <c r="B127" s="18"/>
      <c r="C127" s="18"/>
      <c r="D127" s="18" t="s">
        <v>742</v>
      </c>
      <c r="E127" s="19" t="s">
        <v>743</v>
      </c>
      <c r="F127" s="9">
        <f>Source!AQ87</f>
        <v>28.02</v>
      </c>
      <c r="G127" s="21"/>
      <c r="H127" s="20" t="str">
        <f>Source!DI87</f>
        <v>)*4</v>
      </c>
      <c r="I127" s="9">
        <f>Source!AV87</f>
        <v>1</v>
      </c>
      <c r="J127" s="9"/>
      <c r="K127" s="21"/>
      <c r="L127" s="21">
        <f>Source!U87</f>
        <v>8.9664000000000001</v>
      </c>
    </row>
    <row r="128" spans="1:22" ht="15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45">
        <f>K123+K124+K125+K126</f>
        <v>8258.2499999999982</v>
      </c>
      <c r="K128" s="45"/>
      <c r="L128" s="24">
        <f>IF(Source!I87&lt;&gt;0, ROUND(J128/Source!I87, 2), 0)</f>
        <v>103228.13</v>
      </c>
      <c r="P128" s="22">
        <f>J128</f>
        <v>8258.2499999999982</v>
      </c>
    </row>
    <row r="129" spans="1:22" ht="28.5" x14ac:dyDescent="0.2">
      <c r="A129" s="18">
        <v>10</v>
      </c>
      <c r="B129" s="18">
        <v>10</v>
      </c>
      <c r="C129" s="18" t="str">
        <f>Source!F88</f>
        <v>1.16-2203-1-1/1</v>
      </c>
      <c r="D129" s="18" t="str">
        <f>Source!G88</f>
        <v>Прочистка сифонов  (умывальники, раковины,  писсуары,)</v>
      </c>
      <c r="E129" s="19" t="str">
        <f>Source!H88</f>
        <v>100 шт.</v>
      </c>
      <c r="F129" s="9">
        <f>Source!I88</f>
        <v>0.28000000000000003</v>
      </c>
      <c r="G129" s="21"/>
      <c r="H129" s="20"/>
      <c r="I129" s="9"/>
      <c r="J129" s="9"/>
      <c r="K129" s="21"/>
      <c r="L129" s="21"/>
      <c r="Q129">
        <f>ROUND((Source!BZ88/100)*ROUND((Source!AF88*Source!AV88)*Source!I88, 2), 2)</f>
        <v>11134.32</v>
      </c>
      <c r="R129">
        <f>Source!X88</f>
        <v>11134.32</v>
      </c>
      <c r="S129">
        <f>ROUND((Source!CA88/100)*ROUND((Source!AF88*Source!AV88)*Source!I88, 2), 2)</f>
        <v>1590.62</v>
      </c>
      <c r="T129">
        <f>Source!Y88</f>
        <v>1590.62</v>
      </c>
      <c r="U129">
        <f>ROUND((175/100)*ROUND((Source!AE88*Source!AV88)*Source!I88, 2), 2)</f>
        <v>0</v>
      </c>
      <c r="V129">
        <f>ROUND((108/100)*ROUND(Source!CS88*Source!I88, 2), 2)</f>
        <v>0</v>
      </c>
    </row>
    <row r="130" spans="1:22" x14ac:dyDescent="0.2">
      <c r="D130" s="25" t="str">
        <f>"Объем: "&amp;Source!I88&amp;"=(28)/"&amp;"100"</f>
        <v>Объем: 0,28=(28)/100</v>
      </c>
    </row>
    <row r="131" spans="1:22" ht="14.25" x14ac:dyDescent="0.2">
      <c r="A131" s="18"/>
      <c r="B131" s="18"/>
      <c r="C131" s="18"/>
      <c r="D131" s="18" t="s">
        <v>737</v>
      </c>
      <c r="E131" s="19"/>
      <c r="F131" s="9"/>
      <c r="G131" s="21">
        <f>Source!AO88</f>
        <v>14201.94</v>
      </c>
      <c r="H131" s="20" t="str">
        <f>Source!DG88</f>
        <v>)*4</v>
      </c>
      <c r="I131" s="9">
        <f>Source!AV88</f>
        <v>1</v>
      </c>
      <c r="J131" s="9">
        <f>IF(Source!BA88&lt;&gt; 0, Source!BA88, 1)</f>
        <v>1</v>
      </c>
      <c r="K131" s="21">
        <f>Source!S88</f>
        <v>15906.17</v>
      </c>
      <c r="L131" s="21"/>
    </row>
    <row r="132" spans="1:22" ht="14.25" x14ac:dyDescent="0.2">
      <c r="A132" s="18"/>
      <c r="B132" s="18"/>
      <c r="C132" s="18"/>
      <c r="D132" s="18" t="s">
        <v>738</v>
      </c>
      <c r="E132" s="19"/>
      <c r="F132" s="9"/>
      <c r="G132" s="21">
        <f>Source!AL88</f>
        <v>243.57</v>
      </c>
      <c r="H132" s="20" t="str">
        <f>Source!DD88</f>
        <v>)*4</v>
      </c>
      <c r="I132" s="9">
        <f>Source!AW88</f>
        <v>1</v>
      </c>
      <c r="J132" s="9">
        <f>IF(Source!BC88&lt;&gt; 0, Source!BC88, 1)</f>
        <v>1</v>
      </c>
      <c r="K132" s="21">
        <f>Source!P88</f>
        <v>272.8</v>
      </c>
      <c r="L132" s="21"/>
    </row>
    <row r="133" spans="1:22" ht="14.25" x14ac:dyDescent="0.2">
      <c r="A133" s="18"/>
      <c r="B133" s="18"/>
      <c r="C133" s="18"/>
      <c r="D133" s="18" t="s">
        <v>739</v>
      </c>
      <c r="E133" s="19" t="s">
        <v>740</v>
      </c>
      <c r="F133" s="9">
        <f>Source!AT88</f>
        <v>70</v>
      </c>
      <c r="G133" s="21"/>
      <c r="H133" s="20"/>
      <c r="I133" s="9"/>
      <c r="J133" s="9"/>
      <c r="K133" s="21">
        <f>SUM(R129:R132)</f>
        <v>11134.32</v>
      </c>
      <c r="L133" s="21"/>
    </row>
    <row r="134" spans="1:22" ht="14.25" x14ac:dyDescent="0.2">
      <c r="A134" s="18"/>
      <c r="B134" s="18"/>
      <c r="C134" s="18"/>
      <c r="D134" s="18" t="s">
        <v>741</v>
      </c>
      <c r="E134" s="19" t="s">
        <v>740</v>
      </c>
      <c r="F134" s="9">
        <f>Source!AU88</f>
        <v>10</v>
      </c>
      <c r="G134" s="21"/>
      <c r="H134" s="20"/>
      <c r="I134" s="9"/>
      <c r="J134" s="9"/>
      <c r="K134" s="21">
        <f>SUM(T129:T133)</f>
        <v>1590.62</v>
      </c>
      <c r="L134" s="21"/>
    </row>
    <row r="135" spans="1:22" ht="14.25" x14ac:dyDescent="0.2">
      <c r="A135" s="18"/>
      <c r="B135" s="18"/>
      <c r="C135" s="18"/>
      <c r="D135" s="18" t="s">
        <v>742</v>
      </c>
      <c r="E135" s="19" t="s">
        <v>743</v>
      </c>
      <c r="F135" s="9">
        <f>Source!AQ88</f>
        <v>28.02</v>
      </c>
      <c r="G135" s="21"/>
      <c r="H135" s="20" t="str">
        <f>Source!DI88</f>
        <v>)*4</v>
      </c>
      <c r="I135" s="9">
        <f>Source!AV88</f>
        <v>1</v>
      </c>
      <c r="J135" s="9"/>
      <c r="K135" s="21"/>
      <c r="L135" s="21">
        <f>Source!U88</f>
        <v>31.382400000000004</v>
      </c>
    </row>
    <row r="136" spans="1:22" ht="15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45">
        <f>K131+K132+K133+K134</f>
        <v>28903.91</v>
      </c>
      <c r="K136" s="45"/>
      <c r="L136" s="24">
        <f>IF(Source!I88&lt;&gt;0, ROUND(J136/Source!I88, 2), 0)</f>
        <v>103228.25</v>
      </c>
      <c r="P136" s="22">
        <f>J136</f>
        <v>28903.91</v>
      </c>
    </row>
    <row r="138" spans="1:22" ht="15" x14ac:dyDescent="0.25">
      <c r="A138" s="44" t="str">
        <f>CONCATENATE("Итого по подразделу: ",IF(Source!G93&lt;&gt;"Новый подраздел", Source!G93, ""))</f>
        <v>Итого по подразделу: Система водоотведения</v>
      </c>
      <c r="B138" s="44"/>
      <c r="C138" s="44"/>
      <c r="D138" s="44"/>
      <c r="E138" s="44"/>
      <c r="F138" s="44"/>
      <c r="G138" s="44"/>
      <c r="H138" s="44"/>
      <c r="I138" s="44"/>
      <c r="J138" s="42">
        <f>SUM(P87:P137)</f>
        <v>103415.8</v>
      </c>
      <c r="K138" s="43"/>
      <c r="L138" s="27"/>
    </row>
    <row r="141" spans="1:22" ht="15" x14ac:dyDescent="0.25">
      <c r="A141" s="44" t="str">
        <f>CONCATENATE("Итого по разделу: ",IF(Source!G123&lt;&gt;"Новый раздел", Source!G123, ""))</f>
        <v>Итого по разделу: Водоснабжение и водоотведение</v>
      </c>
      <c r="B141" s="44"/>
      <c r="C141" s="44"/>
      <c r="D141" s="44"/>
      <c r="E141" s="44"/>
      <c r="F141" s="44"/>
      <c r="G141" s="44"/>
      <c r="H141" s="44"/>
      <c r="I141" s="44"/>
      <c r="J141" s="42">
        <f>SUM(P40:P140)</f>
        <v>148769.71</v>
      </c>
      <c r="K141" s="43"/>
      <c r="L141" s="27"/>
    </row>
    <row r="144" spans="1:22" ht="16.5" x14ac:dyDescent="0.25">
      <c r="A144" s="46" t="str">
        <f>CONCATENATE("Раздел: ",IF(Source!G153&lt;&gt;"Новый раздел", Source!G153, ""))</f>
        <v>Раздел: Внутренние сети отопления и ИТП</v>
      </c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</row>
    <row r="146" spans="1:22" ht="16.5" x14ac:dyDescent="0.25">
      <c r="A146" s="46" t="str">
        <f>CONCATENATE("Подраздел: ",IF(Source!G157&lt;&gt;"Новый подраздел", Source!G157, ""))</f>
        <v>Подраздел: Система отопления</v>
      </c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22" ht="57" x14ac:dyDescent="0.2">
      <c r="A147" s="18">
        <v>11</v>
      </c>
      <c r="B147" s="18">
        <v>11</v>
      </c>
      <c r="C147" s="18" t="str">
        <f>Source!F165</f>
        <v>1.17-2103-15-1/1</v>
      </c>
      <c r="D147" s="18" t="str">
        <f>Source!G165</f>
        <v>Техническое обслуживание конвекторов, встраиваемых в пол, длиной короба 1100 мм, шириной короба до 140 мм</v>
      </c>
      <c r="E147" s="19" t="str">
        <f>Source!H165</f>
        <v>10 шт.</v>
      </c>
      <c r="F147" s="9">
        <f>Source!I165</f>
        <v>6.1</v>
      </c>
      <c r="G147" s="21"/>
      <c r="H147" s="20"/>
      <c r="I147" s="9"/>
      <c r="J147" s="9"/>
      <c r="K147" s="21"/>
      <c r="L147" s="21"/>
      <c r="Q147">
        <f>ROUND((Source!BZ165/100)*ROUND((Source!AF165*Source!AV165)*Source!I165, 2), 2)</f>
        <v>3144.22</v>
      </c>
      <c r="R147">
        <f>Source!X165</f>
        <v>3144.22</v>
      </c>
      <c r="S147">
        <f>ROUND((Source!CA165/100)*ROUND((Source!AF165*Source!AV165)*Source!I165, 2), 2)</f>
        <v>449.17</v>
      </c>
      <c r="T147">
        <f>Source!Y165</f>
        <v>449.17</v>
      </c>
      <c r="U147">
        <f>ROUND((175/100)*ROUND((Source!AE165*Source!AV165)*Source!I165, 2), 2)</f>
        <v>0.32</v>
      </c>
      <c r="V147">
        <f>ROUND((108/100)*ROUND(Source!CS165*Source!I165, 2), 2)</f>
        <v>0.19</v>
      </c>
    </row>
    <row r="148" spans="1:22" x14ac:dyDescent="0.2">
      <c r="D148" s="25" t="str">
        <f>"Объем: "&amp;Source!I165&amp;"=61/"&amp;"10"</f>
        <v>Объем: 6,1=61/10</v>
      </c>
    </row>
    <row r="149" spans="1:22" ht="14.25" x14ac:dyDescent="0.2">
      <c r="A149" s="18"/>
      <c r="B149" s="18"/>
      <c r="C149" s="18"/>
      <c r="D149" s="18" t="s">
        <v>737</v>
      </c>
      <c r="E149" s="19"/>
      <c r="F149" s="9"/>
      <c r="G149" s="21">
        <f>Source!AO165</f>
        <v>736.35</v>
      </c>
      <c r="H149" s="20" t="str">
        <f>Source!DG165</f>
        <v/>
      </c>
      <c r="I149" s="9">
        <f>Source!AV165</f>
        <v>1</v>
      </c>
      <c r="J149" s="9">
        <f>IF(Source!BA165&lt;&gt; 0, Source!BA165, 1)</f>
        <v>1</v>
      </c>
      <c r="K149" s="21">
        <f>Source!S165</f>
        <v>4491.74</v>
      </c>
      <c r="L149" s="21"/>
    </row>
    <row r="150" spans="1:22" ht="14.25" x14ac:dyDescent="0.2">
      <c r="A150" s="18"/>
      <c r="B150" s="18"/>
      <c r="C150" s="18"/>
      <c r="D150" s="18" t="s">
        <v>744</v>
      </c>
      <c r="E150" s="19"/>
      <c r="F150" s="9"/>
      <c r="G150" s="21">
        <f>Source!AM165</f>
        <v>2.0499999999999998</v>
      </c>
      <c r="H150" s="20" t="str">
        <f>Source!DE165</f>
        <v/>
      </c>
      <c r="I150" s="9">
        <f>Source!AV165</f>
        <v>1</v>
      </c>
      <c r="J150" s="9">
        <f>IF(Source!BB165&lt;&gt; 0, Source!BB165, 1)</f>
        <v>1</v>
      </c>
      <c r="K150" s="21">
        <f>Source!Q165</f>
        <v>12.51</v>
      </c>
      <c r="L150" s="21"/>
    </row>
    <row r="151" spans="1:22" ht="14.25" x14ac:dyDescent="0.2">
      <c r="A151" s="18"/>
      <c r="B151" s="18"/>
      <c r="C151" s="18"/>
      <c r="D151" s="18" t="s">
        <v>745</v>
      </c>
      <c r="E151" s="19"/>
      <c r="F151" s="9"/>
      <c r="G151" s="21">
        <f>Source!AN165</f>
        <v>0.03</v>
      </c>
      <c r="H151" s="20" t="str">
        <f>Source!DF165</f>
        <v/>
      </c>
      <c r="I151" s="9">
        <f>Source!AV165</f>
        <v>1</v>
      </c>
      <c r="J151" s="9">
        <f>IF(Source!BS165&lt;&gt; 0, Source!BS165, 1)</f>
        <v>1</v>
      </c>
      <c r="K151" s="26">
        <f>Source!R165</f>
        <v>0.18</v>
      </c>
      <c r="L151" s="21"/>
    </row>
    <row r="152" spans="1:22" ht="14.25" x14ac:dyDescent="0.2">
      <c r="A152" s="18"/>
      <c r="B152" s="18"/>
      <c r="C152" s="18"/>
      <c r="D152" s="18" t="s">
        <v>738</v>
      </c>
      <c r="E152" s="19"/>
      <c r="F152" s="9"/>
      <c r="G152" s="21">
        <f>Source!AL165</f>
        <v>0.82</v>
      </c>
      <c r="H152" s="20" t="str">
        <f>Source!DD165</f>
        <v/>
      </c>
      <c r="I152" s="9">
        <f>Source!AW165</f>
        <v>1</v>
      </c>
      <c r="J152" s="9">
        <f>IF(Source!BC165&lt;&gt; 0, Source!BC165, 1)</f>
        <v>1</v>
      </c>
      <c r="K152" s="21">
        <f>Source!P165</f>
        <v>5</v>
      </c>
      <c r="L152" s="21"/>
    </row>
    <row r="153" spans="1:22" ht="14.25" x14ac:dyDescent="0.2">
      <c r="A153" s="18"/>
      <c r="B153" s="18"/>
      <c r="C153" s="18"/>
      <c r="D153" s="18" t="s">
        <v>739</v>
      </c>
      <c r="E153" s="19" t="s">
        <v>740</v>
      </c>
      <c r="F153" s="9">
        <f>Source!AT165</f>
        <v>70</v>
      </c>
      <c r="G153" s="21"/>
      <c r="H153" s="20"/>
      <c r="I153" s="9"/>
      <c r="J153" s="9"/>
      <c r="K153" s="21">
        <f>SUM(R147:R152)</f>
        <v>3144.22</v>
      </c>
      <c r="L153" s="21"/>
    </row>
    <row r="154" spans="1:22" ht="14.25" x14ac:dyDescent="0.2">
      <c r="A154" s="18"/>
      <c r="B154" s="18"/>
      <c r="C154" s="18"/>
      <c r="D154" s="18" t="s">
        <v>741</v>
      </c>
      <c r="E154" s="19" t="s">
        <v>740</v>
      </c>
      <c r="F154" s="9">
        <f>Source!AU165</f>
        <v>10</v>
      </c>
      <c r="G154" s="21"/>
      <c r="H154" s="20"/>
      <c r="I154" s="9"/>
      <c r="J154" s="9"/>
      <c r="K154" s="21">
        <f>SUM(T147:T153)</f>
        <v>449.17</v>
      </c>
      <c r="L154" s="21"/>
    </row>
    <row r="155" spans="1:22" ht="14.25" x14ac:dyDescent="0.2">
      <c r="A155" s="18"/>
      <c r="B155" s="18"/>
      <c r="C155" s="18"/>
      <c r="D155" s="18" t="s">
        <v>746</v>
      </c>
      <c r="E155" s="19" t="s">
        <v>740</v>
      </c>
      <c r="F155" s="9">
        <f>108</f>
        <v>108</v>
      </c>
      <c r="G155" s="21"/>
      <c r="H155" s="20"/>
      <c r="I155" s="9"/>
      <c r="J155" s="9"/>
      <c r="K155" s="21">
        <f>SUM(V147:V154)</f>
        <v>0.19</v>
      </c>
      <c r="L155" s="21"/>
    </row>
    <row r="156" spans="1:22" ht="14.25" x14ac:dyDescent="0.2">
      <c r="A156" s="18"/>
      <c r="B156" s="18"/>
      <c r="C156" s="18"/>
      <c r="D156" s="18" t="s">
        <v>742</v>
      </c>
      <c r="E156" s="19" t="s">
        <v>743</v>
      </c>
      <c r="F156" s="9">
        <f>Source!AQ165</f>
        <v>1.3</v>
      </c>
      <c r="G156" s="21"/>
      <c r="H156" s="20" t="str">
        <f>Source!DI165</f>
        <v/>
      </c>
      <c r="I156" s="9">
        <f>Source!AV165</f>
        <v>1</v>
      </c>
      <c r="J156" s="9"/>
      <c r="K156" s="21"/>
      <c r="L156" s="21">
        <f>Source!U165</f>
        <v>7.93</v>
      </c>
    </row>
    <row r="157" spans="1:22" ht="15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45">
        <f>K149+K150+K152+K153+K154+K155</f>
        <v>8102.829999999999</v>
      </c>
      <c r="K157" s="45"/>
      <c r="L157" s="24">
        <f>IF(Source!I165&lt;&gt;0, ROUND(J157/Source!I165, 2), 0)</f>
        <v>1328.33</v>
      </c>
      <c r="P157" s="22">
        <f>J157</f>
        <v>8102.829999999999</v>
      </c>
    </row>
    <row r="158" spans="1:22" ht="57" x14ac:dyDescent="0.2">
      <c r="A158" s="18">
        <v>12</v>
      </c>
      <c r="B158" s="18">
        <v>12</v>
      </c>
      <c r="C158" s="18" t="str">
        <f>Source!F166</f>
        <v>1.17-2103-15-3/1</v>
      </c>
      <c r="D158" s="18" t="str">
        <f>Source!G166</f>
        <v>Техническое обслуживание конвекторов, встраиваемых в пол, длиной короба 1100 мм, шириной короба до 260 мм</v>
      </c>
      <c r="E158" s="19" t="str">
        <f>Source!H166</f>
        <v>10 шт.</v>
      </c>
      <c r="F158" s="9">
        <f>Source!I166</f>
        <v>0.3</v>
      </c>
      <c r="G158" s="21"/>
      <c r="H158" s="20"/>
      <c r="I158" s="9"/>
      <c r="J158" s="9"/>
      <c r="K158" s="21"/>
      <c r="L158" s="21"/>
      <c r="Q158">
        <f>ROUND((Source!BZ166/100)*ROUND((Source!AF166*Source!AV166)*Source!I166, 2), 2)</f>
        <v>219.55</v>
      </c>
      <c r="R158">
        <f>Source!X166</f>
        <v>219.55</v>
      </c>
      <c r="S158">
        <f>ROUND((Source!CA166/100)*ROUND((Source!AF166*Source!AV166)*Source!I166, 2), 2)</f>
        <v>31.36</v>
      </c>
      <c r="T158">
        <f>Source!Y166</f>
        <v>31.36</v>
      </c>
      <c r="U158">
        <f>ROUND((175/100)*ROUND((Source!AE166*Source!AV166)*Source!I166, 2), 2)</f>
        <v>0.04</v>
      </c>
      <c r="V158">
        <f>ROUND((108/100)*ROUND(Source!CS166*Source!I166, 2), 2)</f>
        <v>0.02</v>
      </c>
    </row>
    <row r="159" spans="1:22" x14ac:dyDescent="0.2">
      <c r="D159" s="25" t="str">
        <f>"Объем: "&amp;Source!I166&amp;"=(3)/"&amp;"10"</f>
        <v>Объем: 0,3=(3)/10</v>
      </c>
    </row>
    <row r="160" spans="1:22" ht="14.25" x14ac:dyDescent="0.2">
      <c r="A160" s="18"/>
      <c r="B160" s="18"/>
      <c r="C160" s="18"/>
      <c r="D160" s="18" t="s">
        <v>737</v>
      </c>
      <c r="E160" s="19"/>
      <c r="F160" s="9"/>
      <c r="G160" s="21">
        <f>Source!AO166</f>
        <v>1045.46</v>
      </c>
      <c r="H160" s="20" t="str">
        <f>Source!DG166</f>
        <v/>
      </c>
      <c r="I160" s="9">
        <f>Source!AV166</f>
        <v>1</v>
      </c>
      <c r="J160" s="9">
        <f>IF(Source!BA166&lt;&gt; 0, Source!BA166, 1)</f>
        <v>1</v>
      </c>
      <c r="K160" s="21">
        <f>Source!S166</f>
        <v>313.64</v>
      </c>
      <c r="L160" s="21"/>
    </row>
    <row r="161" spans="1:22" ht="14.25" x14ac:dyDescent="0.2">
      <c r="A161" s="18"/>
      <c r="B161" s="18"/>
      <c r="C161" s="18"/>
      <c r="D161" s="18" t="s">
        <v>744</v>
      </c>
      <c r="E161" s="19"/>
      <c r="F161" s="9"/>
      <c r="G161" s="21">
        <f>Source!AM166</f>
        <v>4.09</v>
      </c>
      <c r="H161" s="20" t="str">
        <f>Source!DE166</f>
        <v/>
      </c>
      <c r="I161" s="9">
        <f>Source!AV166</f>
        <v>1</v>
      </c>
      <c r="J161" s="9">
        <f>IF(Source!BB166&lt;&gt; 0, Source!BB166, 1)</f>
        <v>1</v>
      </c>
      <c r="K161" s="21">
        <f>Source!Q166</f>
        <v>1.23</v>
      </c>
      <c r="L161" s="21"/>
    </row>
    <row r="162" spans="1:22" ht="14.25" x14ac:dyDescent="0.2">
      <c r="A162" s="18"/>
      <c r="B162" s="18"/>
      <c r="C162" s="18"/>
      <c r="D162" s="18" t="s">
        <v>745</v>
      </c>
      <c r="E162" s="19"/>
      <c r="F162" s="9"/>
      <c r="G162" s="21">
        <f>Source!AN166</f>
        <v>0.06</v>
      </c>
      <c r="H162" s="20" t="str">
        <f>Source!DF166</f>
        <v/>
      </c>
      <c r="I162" s="9">
        <f>Source!AV166</f>
        <v>1</v>
      </c>
      <c r="J162" s="9">
        <f>IF(Source!BS166&lt;&gt; 0, Source!BS166, 1)</f>
        <v>1</v>
      </c>
      <c r="K162" s="26">
        <f>Source!R166</f>
        <v>0.02</v>
      </c>
      <c r="L162" s="21"/>
    </row>
    <row r="163" spans="1:22" ht="14.25" x14ac:dyDescent="0.2">
      <c r="A163" s="18"/>
      <c r="B163" s="18"/>
      <c r="C163" s="18"/>
      <c r="D163" s="18" t="s">
        <v>738</v>
      </c>
      <c r="E163" s="19"/>
      <c r="F163" s="9"/>
      <c r="G163" s="21">
        <f>Source!AL166</f>
        <v>1.67</v>
      </c>
      <c r="H163" s="20" t="str">
        <f>Source!DD166</f>
        <v/>
      </c>
      <c r="I163" s="9">
        <f>Source!AW166</f>
        <v>1</v>
      </c>
      <c r="J163" s="9">
        <f>IF(Source!BC166&lt;&gt; 0, Source!BC166, 1)</f>
        <v>1</v>
      </c>
      <c r="K163" s="21">
        <f>Source!P166</f>
        <v>0.5</v>
      </c>
      <c r="L163" s="21"/>
    </row>
    <row r="164" spans="1:22" ht="14.25" x14ac:dyDescent="0.2">
      <c r="A164" s="18"/>
      <c r="B164" s="18"/>
      <c r="C164" s="18"/>
      <c r="D164" s="18" t="s">
        <v>739</v>
      </c>
      <c r="E164" s="19" t="s">
        <v>740</v>
      </c>
      <c r="F164" s="9">
        <f>Source!AT166</f>
        <v>70</v>
      </c>
      <c r="G164" s="21"/>
      <c r="H164" s="20"/>
      <c r="I164" s="9"/>
      <c r="J164" s="9"/>
      <c r="K164" s="21">
        <f>SUM(R158:R163)</f>
        <v>219.55</v>
      </c>
      <c r="L164" s="21"/>
    </row>
    <row r="165" spans="1:22" ht="14.25" x14ac:dyDescent="0.2">
      <c r="A165" s="18"/>
      <c r="B165" s="18"/>
      <c r="C165" s="18"/>
      <c r="D165" s="18" t="s">
        <v>741</v>
      </c>
      <c r="E165" s="19" t="s">
        <v>740</v>
      </c>
      <c r="F165" s="9">
        <f>Source!AU166</f>
        <v>10</v>
      </c>
      <c r="G165" s="21"/>
      <c r="H165" s="20"/>
      <c r="I165" s="9"/>
      <c r="J165" s="9"/>
      <c r="K165" s="21">
        <f>SUM(T158:T164)</f>
        <v>31.36</v>
      </c>
      <c r="L165" s="21"/>
    </row>
    <row r="166" spans="1:22" ht="14.25" x14ac:dyDescent="0.2">
      <c r="A166" s="18"/>
      <c r="B166" s="18"/>
      <c r="C166" s="18"/>
      <c r="D166" s="18" t="s">
        <v>746</v>
      </c>
      <c r="E166" s="19" t="s">
        <v>740</v>
      </c>
      <c r="F166" s="9">
        <f>108</f>
        <v>108</v>
      </c>
      <c r="G166" s="21"/>
      <c r="H166" s="20"/>
      <c r="I166" s="9"/>
      <c r="J166" s="9"/>
      <c r="K166" s="21">
        <f>SUM(V158:V165)</f>
        <v>0.02</v>
      </c>
      <c r="L166" s="21"/>
    </row>
    <row r="167" spans="1:22" ht="14.25" x14ac:dyDescent="0.2">
      <c r="A167" s="18"/>
      <c r="B167" s="18"/>
      <c r="C167" s="18"/>
      <c r="D167" s="18" t="s">
        <v>742</v>
      </c>
      <c r="E167" s="19" t="s">
        <v>743</v>
      </c>
      <c r="F167" s="9">
        <f>Source!AQ166</f>
        <v>1.84</v>
      </c>
      <c r="G167" s="21"/>
      <c r="H167" s="20" t="str">
        <f>Source!DI166</f>
        <v/>
      </c>
      <c r="I167" s="9">
        <f>Source!AV166</f>
        <v>1</v>
      </c>
      <c r="J167" s="9"/>
      <c r="K167" s="21"/>
      <c r="L167" s="21">
        <f>Source!U166</f>
        <v>0.55200000000000005</v>
      </c>
    </row>
    <row r="168" spans="1:22" ht="15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45">
        <f>K160+K161+K163+K164+K165+K166</f>
        <v>566.30000000000007</v>
      </c>
      <c r="K168" s="45"/>
      <c r="L168" s="24">
        <f>IF(Source!I166&lt;&gt;0, ROUND(J168/Source!I166, 2), 0)</f>
        <v>1887.67</v>
      </c>
      <c r="P168" s="22">
        <f>J168</f>
        <v>566.30000000000007</v>
      </c>
    </row>
    <row r="169" spans="1:22" ht="42.75" x14ac:dyDescent="0.2">
      <c r="A169" s="18">
        <v>13</v>
      </c>
      <c r="B169" s="18">
        <v>13</v>
      </c>
      <c r="C169" s="18" t="str">
        <f>Source!F169</f>
        <v>1.17-2103-13-20/1</v>
      </c>
      <c r="D169" s="18" t="str">
        <f>Source!G169</f>
        <v>Техническое обслуживание стальных панельных радиаторов типа 20 высотой 500 мм длиной до 3000 мм</v>
      </c>
      <c r="E169" s="19" t="str">
        <f>Source!H169</f>
        <v>шт.</v>
      </c>
      <c r="F169" s="9">
        <f>Source!I169</f>
        <v>24</v>
      </c>
      <c r="G169" s="21"/>
      <c r="H169" s="20"/>
      <c r="I169" s="9"/>
      <c r="J169" s="9"/>
      <c r="K169" s="21"/>
      <c r="L169" s="21"/>
      <c r="Q169">
        <f>ROUND((Source!BZ169/100)*ROUND((Source!AF169*Source!AV169)*Source!I169, 2), 2)</f>
        <v>6233.3</v>
      </c>
      <c r="R169">
        <f>Source!X169</f>
        <v>6233.3</v>
      </c>
      <c r="S169">
        <f>ROUND((Source!CA169/100)*ROUND((Source!AF169*Source!AV169)*Source!I169, 2), 2)</f>
        <v>890.47</v>
      </c>
      <c r="T169">
        <f>Source!Y169</f>
        <v>890.47</v>
      </c>
      <c r="U169">
        <f>ROUND((175/100)*ROUND((Source!AE169*Source!AV169)*Source!I169, 2), 2)</f>
        <v>0</v>
      </c>
      <c r="V169">
        <f>ROUND((108/100)*ROUND(Source!CS169*Source!I169, 2), 2)</f>
        <v>0</v>
      </c>
    </row>
    <row r="170" spans="1:22" ht="14.25" x14ac:dyDescent="0.2">
      <c r="A170" s="18"/>
      <c r="B170" s="18"/>
      <c r="C170" s="18"/>
      <c r="D170" s="18" t="s">
        <v>737</v>
      </c>
      <c r="E170" s="19"/>
      <c r="F170" s="9"/>
      <c r="G170" s="21">
        <f>Source!AO169</f>
        <v>371.03</v>
      </c>
      <c r="H170" s="20" t="str">
        <f>Source!DG169</f>
        <v/>
      </c>
      <c r="I170" s="9">
        <f>Source!AV169</f>
        <v>1</v>
      </c>
      <c r="J170" s="9">
        <f>IF(Source!BA169&lt;&gt; 0, Source!BA169, 1)</f>
        <v>1</v>
      </c>
      <c r="K170" s="21">
        <f>Source!S169</f>
        <v>8904.7199999999993</v>
      </c>
      <c r="L170" s="21"/>
    </row>
    <row r="171" spans="1:22" ht="14.25" x14ac:dyDescent="0.2">
      <c r="A171" s="18"/>
      <c r="B171" s="18"/>
      <c r="C171" s="18"/>
      <c r="D171" s="18" t="s">
        <v>738</v>
      </c>
      <c r="E171" s="19"/>
      <c r="F171" s="9"/>
      <c r="G171" s="21">
        <f>Source!AL169</f>
        <v>0.94</v>
      </c>
      <c r="H171" s="20" t="str">
        <f>Source!DD169</f>
        <v/>
      </c>
      <c r="I171" s="9">
        <f>Source!AW169</f>
        <v>1</v>
      </c>
      <c r="J171" s="9">
        <f>IF(Source!BC169&lt;&gt; 0, Source!BC169, 1)</f>
        <v>1</v>
      </c>
      <c r="K171" s="21">
        <f>Source!P169</f>
        <v>22.56</v>
      </c>
      <c r="L171" s="21"/>
    </row>
    <row r="172" spans="1:22" ht="14.25" x14ac:dyDescent="0.2">
      <c r="A172" s="18"/>
      <c r="B172" s="18"/>
      <c r="C172" s="18"/>
      <c r="D172" s="18" t="s">
        <v>739</v>
      </c>
      <c r="E172" s="19" t="s">
        <v>740</v>
      </c>
      <c r="F172" s="9">
        <f>Source!AT169</f>
        <v>70</v>
      </c>
      <c r="G172" s="21"/>
      <c r="H172" s="20"/>
      <c r="I172" s="9"/>
      <c r="J172" s="9"/>
      <c r="K172" s="21">
        <f>SUM(R169:R171)</f>
        <v>6233.3</v>
      </c>
      <c r="L172" s="21"/>
    </row>
    <row r="173" spans="1:22" ht="14.25" x14ac:dyDescent="0.2">
      <c r="A173" s="18"/>
      <c r="B173" s="18"/>
      <c r="C173" s="18"/>
      <c r="D173" s="18" t="s">
        <v>741</v>
      </c>
      <c r="E173" s="19" t="s">
        <v>740</v>
      </c>
      <c r="F173" s="9">
        <f>Source!AU169</f>
        <v>10</v>
      </c>
      <c r="G173" s="21"/>
      <c r="H173" s="20"/>
      <c r="I173" s="9"/>
      <c r="J173" s="9"/>
      <c r="K173" s="21">
        <f>SUM(T169:T172)</f>
        <v>890.47</v>
      </c>
      <c r="L173" s="21"/>
    </row>
    <row r="174" spans="1:22" ht="14.25" x14ac:dyDescent="0.2">
      <c r="A174" s="18"/>
      <c r="B174" s="18"/>
      <c r="C174" s="18"/>
      <c r="D174" s="18" t="s">
        <v>742</v>
      </c>
      <c r="E174" s="19" t="s">
        <v>743</v>
      </c>
      <c r="F174" s="9">
        <f>Source!AQ169</f>
        <v>0.66</v>
      </c>
      <c r="G174" s="21"/>
      <c r="H174" s="20" t="str">
        <f>Source!DI169</f>
        <v/>
      </c>
      <c r="I174" s="9">
        <f>Source!AV169</f>
        <v>1</v>
      </c>
      <c r="J174" s="9"/>
      <c r="K174" s="21"/>
      <c r="L174" s="21">
        <f>Source!U169</f>
        <v>15.84</v>
      </c>
    </row>
    <row r="175" spans="1:22" ht="15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45">
        <f>K170+K171+K172+K173</f>
        <v>16051.049999999997</v>
      </c>
      <c r="K175" s="45"/>
      <c r="L175" s="24">
        <f>IF(Source!I169&lt;&gt;0, ROUND(J175/Source!I169, 2), 0)</f>
        <v>668.79</v>
      </c>
      <c r="P175" s="22">
        <f>J175</f>
        <v>16051.049999999997</v>
      </c>
    </row>
    <row r="176" spans="1:22" ht="57" x14ac:dyDescent="0.2">
      <c r="A176" s="18">
        <v>14</v>
      </c>
      <c r="B176" s="18">
        <v>14</v>
      </c>
      <c r="C176" s="18" t="str">
        <f>Source!F171</f>
        <v>1.21-2303-50-1/1</v>
      </c>
      <c r="D176" s="18" t="str">
        <f>Source!G171</f>
        <v>Техническое обслуживание  конвектора электрического настенного крепления, с механическим термостатом, мощность до 2,0 кВт</v>
      </c>
      <c r="E176" s="19" t="str">
        <f>Source!H171</f>
        <v>шт.</v>
      </c>
      <c r="F176" s="9">
        <f>Source!I171</f>
        <v>2</v>
      </c>
      <c r="G176" s="21"/>
      <c r="H176" s="20"/>
      <c r="I176" s="9"/>
      <c r="J176" s="9"/>
      <c r="K176" s="21"/>
      <c r="L176" s="21"/>
      <c r="Q176">
        <f>ROUND((Source!BZ171/100)*ROUND((Source!AF171*Source!AV171)*Source!I171, 2), 2)</f>
        <v>121.03</v>
      </c>
      <c r="R176">
        <f>Source!X171</f>
        <v>121.03</v>
      </c>
      <c r="S176">
        <f>ROUND((Source!CA171/100)*ROUND((Source!AF171*Source!AV171)*Source!I171, 2), 2)</f>
        <v>17.29</v>
      </c>
      <c r="T176">
        <f>Source!Y171</f>
        <v>17.29</v>
      </c>
      <c r="U176">
        <f>ROUND((175/100)*ROUND((Source!AE171*Source!AV171)*Source!I171, 2), 2)</f>
        <v>0</v>
      </c>
      <c r="V176">
        <f>ROUND((108/100)*ROUND(Source!CS171*Source!I171, 2), 2)</f>
        <v>0</v>
      </c>
    </row>
    <row r="177" spans="1:22" ht="14.25" x14ac:dyDescent="0.2">
      <c r="A177" s="18"/>
      <c r="B177" s="18"/>
      <c r="C177" s="18"/>
      <c r="D177" s="18" t="s">
        <v>737</v>
      </c>
      <c r="E177" s="19"/>
      <c r="F177" s="9"/>
      <c r="G177" s="21">
        <f>Source!AO171</f>
        <v>86.45</v>
      </c>
      <c r="H177" s="20" t="str">
        <f>Source!DG171</f>
        <v/>
      </c>
      <c r="I177" s="9">
        <f>Source!AV171</f>
        <v>1</v>
      </c>
      <c r="J177" s="9">
        <f>IF(Source!BA171&lt;&gt; 0, Source!BA171, 1)</f>
        <v>1</v>
      </c>
      <c r="K177" s="21">
        <f>Source!S171</f>
        <v>172.9</v>
      </c>
      <c r="L177" s="21"/>
    </row>
    <row r="178" spans="1:22" ht="14.25" x14ac:dyDescent="0.2">
      <c r="A178" s="18"/>
      <c r="B178" s="18"/>
      <c r="C178" s="18"/>
      <c r="D178" s="18" t="s">
        <v>744</v>
      </c>
      <c r="E178" s="19"/>
      <c r="F178" s="9"/>
      <c r="G178" s="21">
        <f>Source!AM171</f>
        <v>0.23</v>
      </c>
      <c r="H178" s="20" t="str">
        <f>Source!DE171</f>
        <v/>
      </c>
      <c r="I178" s="9">
        <f>Source!AV171</f>
        <v>1</v>
      </c>
      <c r="J178" s="9">
        <f>IF(Source!BB171&lt;&gt; 0, Source!BB171, 1)</f>
        <v>1</v>
      </c>
      <c r="K178" s="21">
        <f>Source!Q171</f>
        <v>0.46</v>
      </c>
      <c r="L178" s="21"/>
    </row>
    <row r="179" spans="1:22" ht="14.25" x14ac:dyDescent="0.2">
      <c r="A179" s="18"/>
      <c r="B179" s="18"/>
      <c r="C179" s="18"/>
      <c r="D179" s="18" t="s">
        <v>738</v>
      </c>
      <c r="E179" s="19"/>
      <c r="F179" s="9"/>
      <c r="G179" s="21">
        <f>Source!AL171</f>
        <v>2.2000000000000002</v>
      </c>
      <c r="H179" s="20" t="str">
        <f>Source!DD171</f>
        <v/>
      </c>
      <c r="I179" s="9">
        <f>Source!AW171</f>
        <v>1</v>
      </c>
      <c r="J179" s="9">
        <f>IF(Source!BC171&lt;&gt; 0, Source!BC171, 1)</f>
        <v>1</v>
      </c>
      <c r="K179" s="21">
        <f>Source!P171</f>
        <v>4.4000000000000004</v>
      </c>
      <c r="L179" s="21"/>
    </row>
    <row r="180" spans="1:22" ht="14.25" x14ac:dyDescent="0.2">
      <c r="A180" s="18"/>
      <c r="B180" s="18"/>
      <c r="C180" s="18"/>
      <c r="D180" s="18" t="s">
        <v>739</v>
      </c>
      <c r="E180" s="19" t="s">
        <v>740</v>
      </c>
      <c r="F180" s="9">
        <f>Source!AT171</f>
        <v>70</v>
      </c>
      <c r="G180" s="21"/>
      <c r="H180" s="20"/>
      <c r="I180" s="9"/>
      <c r="J180" s="9"/>
      <c r="K180" s="21">
        <f>SUM(R176:R179)</f>
        <v>121.03</v>
      </c>
      <c r="L180" s="21"/>
    </row>
    <row r="181" spans="1:22" ht="14.25" x14ac:dyDescent="0.2">
      <c r="A181" s="18"/>
      <c r="B181" s="18"/>
      <c r="C181" s="18"/>
      <c r="D181" s="18" t="s">
        <v>741</v>
      </c>
      <c r="E181" s="19" t="s">
        <v>740</v>
      </c>
      <c r="F181" s="9">
        <f>Source!AU171</f>
        <v>10</v>
      </c>
      <c r="G181" s="21"/>
      <c r="H181" s="20"/>
      <c r="I181" s="9"/>
      <c r="J181" s="9"/>
      <c r="K181" s="21">
        <f>SUM(T176:T180)</f>
        <v>17.29</v>
      </c>
      <c r="L181" s="21"/>
    </row>
    <row r="182" spans="1:22" ht="14.25" x14ac:dyDescent="0.2">
      <c r="A182" s="18"/>
      <c r="B182" s="18"/>
      <c r="C182" s="18"/>
      <c r="D182" s="18" t="s">
        <v>742</v>
      </c>
      <c r="E182" s="19" t="s">
        <v>743</v>
      </c>
      <c r="F182" s="9">
        <f>Source!AQ171</f>
        <v>0.14000000000000001</v>
      </c>
      <c r="G182" s="21"/>
      <c r="H182" s="20" t="str">
        <f>Source!DI171</f>
        <v/>
      </c>
      <c r="I182" s="9">
        <f>Source!AV171</f>
        <v>1</v>
      </c>
      <c r="J182" s="9"/>
      <c r="K182" s="21"/>
      <c r="L182" s="21">
        <f>Source!U171</f>
        <v>0.28000000000000003</v>
      </c>
    </row>
    <row r="183" spans="1:22" ht="15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45">
        <f>K177+K178+K179+K180+K181</f>
        <v>316.08000000000004</v>
      </c>
      <c r="K183" s="45"/>
      <c r="L183" s="24">
        <f>IF(Source!I171&lt;&gt;0, ROUND(J183/Source!I171, 2), 0)</f>
        <v>158.04</v>
      </c>
      <c r="P183" s="22">
        <f>J183</f>
        <v>316.08000000000004</v>
      </c>
    </row>
    <row r="184" spans="1:22" ht="71.25" x14ac:dyDescent="0.2">
      <c r="A184" s="18">
        <v>15</v>
      </c>
      <c r="B184" s="18">
        <v>15</v>
      </c>
      <c r="C184" s="18" t="str">
        <f>Source!F172</f>
        <v>1.18-2303-4-2/1</v>
      </c>
      <c r="D184" s="18" t="str">
        <f>Source!G172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E184" s="19" t="str">
        <f>Source!H172</f>
        <v>шт.</v>
      </c>
      <c r="F184" s="9">
        <f>Source!I172</f>
        <v>1</v>
      </c>
      <c r="G184" s="21"/>
      <c r="H184" s="20"/>
      <c r="I184" s="9"/>
      <c r="J184" s="9"/>
      <c r="K184" s="21"/>
      <c r="L184" s="21"/>
      <c r="Q184">
        <f>ROUND((Source!BZ172/100)*ROUND((Source!AF172*Source!AV172)*Source!I172, 2), 2)</f>
        <v>473.8</v>
      </c>
      <c r="R184">
        <f>Source!X172</f>
        <v>473.8</v>
      </c>
      <c r="S184">
        <f>ROUND((Source!CA172/100)*ROUND((Source!AF172*Source!AV172)*Source!I172, 2), 2)</f>
        <v>67.69</v>
      </c>
      <c r="T184">
        <f>Source!Y172</f>
        <v>67.69</v>
      </c>
      <c r="U184">
        <f>ROUND((175/100)*ROUND((Source!AE172*Source!AV172)*Source!I172, 2), 2)</f>
        <v>0.09</v>
      </c>
      <c r="V184">
        <f>ROUND((108/100)*ROUND(Source!CS172*Source!I172, 2), 2)</f>
        <v>0.05</v>
      </c>
    </row>
    <row r="185" spans="1:22" ht="14.25" x14ac:dyDescent="0.2">
      <c r="A185" s="18"/>
      <c r="B185" s="18"/>
      <c r="C185" s="18"/>
      <c r="D185" s="18" t="s">
        <v>737</v>
      </c>
      <c r="E185" s="19"/>
      <c r="F185" s="9"/>
      <c r="G185" s="21">
        <f>Source!AO172</f>
        <v>676.85</v>
      </c>
      <c r="H185" s="20" t="str">
        <f>Source!DG172</f>
        <v/>
      </c>
      <c r="I185" s="9">
        <f>Source!AV172</f>
        <v>1</v>
      </c>
      <c r="J185" s="9">
        <f>IF(Source!BA172&lt;&gt; 0, Source!BA172, 1)</f>
        <v>1</v>
      </c>
      <c r="K185" s="21">
        <f>Source!S172</f>
        <v>676.85</v>
      </c>
      <c r="L185" s="21"/>
    </row>
    <row r="186" spans="1:22" ht="14.25" x14ac:dyDescent="0.2">
      <c r="A186" s="18"/>
      <c r="B186" s="18"/>
      <c r="C186" s="18"/>
      <c r="D186" s="18" t="s">
        <v>744</v>
      </c>
      <c r="E186" s="19"/>
      <c r="F186" s="9"/>
      <c r="G186" s="21">
        <f>Source!AM172</f>
        <v>3.57</v>
      </c>
      <c r="H186" s="20" t="str">
        <f>Source!DE172</f>
        <v/>
      </c>
      <c r="I186" s="9">
        <f>Source!AV172</f>
        <v>1</v>
      </c>
      <c r="J186" s="9">
        <f>IF(Source!BB172&lt;&gt; 0, Source!BB172, 1)</f>
        <v>1</v>
      </c>
      <c r="K186" s="21">
        <f>Source!Q172</f>
        <v>3.57</v>
      </c>
      <c r="L186" s="21"/>
    </row>
    <row r="187" spans="1:22" ht="14.25" x14ac:dyDescent="0.2">
      <c r="A187" s="18"/>
      <c r="B187" s="18"/>
      <c r="C187" s="18"/>
      <c r="D187" s="18" t="s">
        <v>745</v>
      </c>
      <c r="E187" s="19"/>
      <c r="F187" s="9"/>
      <c r="G187" s="21">
        <f>Source!AN172</f>
        <v>0.05</v>
      </c>
      <c r="H187" s="20" t="str">
        <f>Source!DF172</f>
        <v/>
      </c>
      <c r="I187" s="9">
        <f>Source!AV172</f>
        <v>1</v>
      </c>
      <c r="J187" s="9">
        <f>IF(Source!BS172&lt;&gt; 0, Source!BS172, 1)</f>
        <v>1</v>
      </c>
      <c r="K187" s="26">
        <f>Source!R172</f>
        <v>0.05</v>
      </c>
      <c r="L187" s="21"/>
    </row>
    <row r="188" spans="1:22" ht="14.25" x14ac:dyDescent="0.2">
      <c r="A188" s="18"/>
      <c r="B188" s="18"/>
      <c r="C188" s="18"/>
      <c r="D188" s="18" t="s">
        <v>738</v>
      </c>
      <c r="E188" s="19"/>
      <c r="F188" s="9"/>
      <c r="G188" s="21">
        <f>Source!AL172</f>
        <v>0.63</v>
      </c>
      <c r="H188" s="20" t="str">
        <f>Source!DD172</f>
        <v/>
      </c>
      <c r="I188" s="9">
        <f>Source!AW172</f>
        <v>1</v>
      </c>
      <c r="J188" s="9">
        <f>IF(Source!BC172&lt;&gt; 0, Source!BC172, 1)</f>
        <v>1</v>
      </c>
      <c r="K188" s="21">
        <f>Source!P172</f>
        <v>0.63</v>
      </c>
      <c r="L188" s="21"/>
    </row>
    <row r="189" spans="1:22" ht="14.25" x14ac:dyDescent="0.2">
      <c r="A189" s="18"/>
      <c r="B189" s="18"/>
      <c r="C189" s="18"/>
      <c r="D189" s="18" t="s">
        <v>739</v>
      </c>
      <c r="E189" s="19" t="s">
        <v>740</v>
      </c>
      <c r="F189" s="9">
        <f>Source!AT172</f>
        <v>70</v>
      </c>
      <c r="G189" s="21"/>
      <c r="H189" s="20"/>
      <c r="I189" s="9"/>
      <c r="J189" s="9"/>
      <c r="K189" s="21">
        <f>SUM(R184:R188)</f>
        <v>473.8</v>
      </c>
      <c r="L189" s="21"/>
    </row>
    <row r="190" spans="1:22" ht="14.25" x14ac:dyDescent="0.2">
      <c r="A190" s="18"/>
      <c r="B190" s="18"/>
      <c r="C190" s="18"/>
      <c r="D190" s="18" t="s">
        <v>741</v>
      </c>
      <c r="E190" s="19" t="s">
        <v>740</v>
      </c>
      <c r="F190" s="9">
        <f>Source!AU172</f>
        <v>10</v>
      </c>
      <c r="G190" s="21"/>
      <c r="H190" s="20"/>
      <c r="I190" s="9"/>
      <c r="J190" s="9"/>
      <c r="K190" s="21">
        <f>SUM(T184:T189)</f>
        <v>67.69</v>
      </c>
      <c r="L190" s="21"/>
    </row>
    <row r="191" spans="1:22" ht="14.25" x14ac:dyDescent="0.2">
      <c r="A191" s="18"/>
      <c r="B191" s="18"/>
      <c r="C191" s="18"/>
      <c r="D191" s="18" t="s">
        <v>746</v>
      </c>
      <c r="E191" s="19" t="s">
        <v>740</v>
      </c>
      <c r="F191" s="9">
        <f>108</f>
        <v>108</v>
      </c>
      <c r="G191" s="21"/>
      <c r="H191" s="20"/>
      <c r="I191" s="9"/>
      <c r="J191" s="9"/>
      <c r="K191" s="21">
        <f>SUM(V184:V190)</f>
        <v>0.05</v>
      </c>
      <c r="L191" s="21"/>
    </row>
    <row r="192" spans="1:22" ht="14.25" x14ac:dyDescent="0.2">
      <c r="A192" s="18"/>
      <c r="B192" s="18"/>
      <c r="C192" s="18"/>
      <c r="D192" s="18" t="s">
        <v>742</v>
      </c>
      <c r="E192" s="19" t="s">
        <v>743</v>
      </c>
      <c r="F192" s="9">
        <f>Source!AQ172</f>
        <v>1.02</v>
      </c>
      <c r="G192" s="21"/>
      <c r="H192" s="20" t="str">
        <f>Source!DI172</f>
        <v/>
      </c>
      <c r="I192" s="9">
        <f>Source!AV172</f>
        <v>1</v>
      </c>
      <c r="J192" s="9"/>
      <c r="K192" s="21"/>
      <c r="L192" s="21">
        <f>Source!U172</f>
        <v>1.02</v>
      </c>
    </row>
    <row r="193" spans="1:22" ht="15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45">
        <f>K185+K186+K188+K189+K190+K191</f>
        <v>1222.5900000000001</v>
      </c>
      <c r="K193" s="45"/>
      <c r="L193" s="24">
        <f>IF(Source!I172&lt;&gt;0, ROUND(J193/Source!I172, 2), 0)</f>
        <v>1222.5899999999999</v>
      </c>
      <c r="P193" s="22">
        <f>J193</f>
        <v>1222.5900000000001</v>
      </c>
    </row>
    <row r="194" spans="1:22" ht="28.5" x14ac:dyDescent="0.2">
      <c r="A194" s="18">
        <v>16</v>
      </c>
      <c r="B194" s="18">
        <v>16</v>
      </c>
      <c r="C194" s="18" t="str">
        <f>Source!F173</f>
        <v>1.17-2103-8-1/1</v>
      </c>
      <c r="D194" s="18" t="str">
        <f>Source!G173</f>
        <v>Техническое обслуживание инфракрасных потолочных панелей</v>
      </c>
      <c r="E194" s="19" t="str">
        <f>Source!H173</f>
        <v>100 м</v>
      </c>
      <c r="F194" s="9">
        <f>Source!I173</f>
        <v>0.02</v>
      </c>
      <c r="G194" s="21"/>
      <c r="H194" s="20"/>
      <c r="I194" s="9"/>
      <c r="J194" s="9"/>
      <c r="K194" s="21"/>
      <c r="L194" s="21"/>
      <c r="Q194">
        <f>ROUND((Source!BZ173/100)*ROUND((Source!AF173*Source!AV173)*Source!I173, 2), 2)</f>
        <v>94.49</v>
      </c>
      <c r="R194">
        <f>Source!X173</f>
        <v>94.49</v>
      </c>
      <c r="S194">
        <f>ROUND((Source!CA173/100)*ROUND((Source!AF173*Source!AV173)*Source!I173, 2), 2)</f>
        <v>13.5</v>
      </c>
      <c r="T194">
        <f>Source!Y173</f>
        <v>13.5</v>
      </c>
      <c r="U194">
        <f>ROUND((175/100)*ROUND((Source!AE173*Source!AV173)*Source!I173, 2), 2)</f>
        <v>69.98</v>
      </c>
      <c r="V194">
        <f>ROUND((108/100)*ROUND(Source!CS173*Source!I173, 2), 2)</f>
        <v>43.19</v>
      </c>
    </row>
    <row r="195" spans="1:22" x14ac:dyDescent="0.2">
      <c r="D195" s="25" t="str">
        <f>"Объем: "&amp;Source!I173&amp;"=(2)/"&amp;"100"</f>
        <v>Объем: 0,02=(2)/100</v>
      </c>
    </row>
    <row r="196" spans="1:22" ht="14.25" x14ac:dyDescent="0.2">
      <c r="A196" s="18"/>
      <c r="B196" s="18"/>
      <c r="C196" s="18"/>
      <c r="D196" s="18" t="s">
        <v>737</v>
      </c>
      <c r="E196" s="19"/>
      <c r="F196" s="9"/>
      <c r="G196" s="21">
        <f>Source!AO173</f>
        <v>6749.12</v>
      </c>
      <c r="H196" s="20" t="str">
        <f>Source!DG173</f>
        <v/>
      </c>
      <c r="I196" s="9">
        <f>Source!AV173</f>
        <v>1</v>
      </c>
      <c r="J196" s="9">
        <f>IF(Source!BA173&lt;&gt; 0, Source!BA173, 1)</f>
        <v>1</v>
      </c>
      <c r="K196" s="21">
        <f>Source!S173</f>
        <v>134.97999999999999</v>
      </c>
      <c r="L196" s="21"/>
    </row>
    <row r="197" spans="1:22" ht="14.25" x14ac:dyDescent="0.2">
      <c r="A197" s="18"/>
      <c r="B197" s="18"/>
      <c r="C197" s="18"/>
      <c r="D197" s="18" t="s">
        <v>744</v>
      </c>
      <c r="E197" s="19"/>
      <c r="F197" s="9"/>
      <c r="G197" s="21">
        <f>Source!AM173</f>
        <v>3153.28</v>
      </c>
      <c r="H197" s="20" t="str">
        <f>Source!DE173</f>
        <v/>
      </c>
      <c r="I197" s="9">
        <f>Source!AV173</f>
        <v>1</v>
      </c>
      <c r="J197" s="9">
        <f>IF(Source!BB173&lt;&gt; 0, Source!BB173, 1)</f>
        <v>1</v>
      </c>
      <c r="K197" s="21">
        <f>Source!Q173</f>
        <v>63.07</v>
      </c>
      <c r="L197" s="21"/>
    </row>
    <row r="198" spans="1:22" ht="14.25" x14ac:dyDescent="0.2">
      <c r="A198" s="18"/>
      <c r="B198" s="18"/>
      <c r="C198" s="18"/>
      <c r="D198" s="18" t="s">
        <v>745</v>
      </c>
      <c r="E198" s="19"/>
      <c r="F198" s="9"/>
      <c r="G198" s="21">
        <f>Source!AN173</f>
        <v>1999.4</v>
      </c>
      <c r="H198" s="20" t="str">
        <f>Source!DF173</f>
        <v/>
      </c>
      <c r="I198" s="9">
        <f>Source!AV173</f>
        <v>1</v>
      </c>
      <c r="J198" s="9">
        <f>IF(Source!BS173&lt;&gt; 0, Source!BS173, 1)</f>
        <v>1</v>
      </c>
      <c r="K198" s="26">
        <f>Source!R173</f>
        <v>39.99</v>
      </c>
      <c r="L198" s="21"/>
    </row>
    <row r="199" spans="1:22" ht="14.25" x14ac:dyDescent="0.2">
      <c r="A199" s="18"/>
      <c r="B199" s="18"/>
      <c r="C199" s="18"/>
      <c r="D199" s="18" t="s">
        <v>738</v>
      </c>
      <c r="E199" s="19"/>
      <c r="F199" s="9"/>
      <c r="G199" s="21">
        <f>Source!AL173</f>
        <v>7.8</v>
      </c>
      <c r="H199" s="20" t="str">
        <f>Source!DD173</f>
        <v/>
      </c>
      <c r="I199" s="9">
        <f>Source!AW173</f>
        <v>1</v>
      </c>
      <c r="J199" s="9">
        <f>IF(Source!BC173&lt;&gt; 0, Source!BC173, 1)</f>
        <v>1</v>
      </c>
      <c r="K199" s="21">
        <f>Source!P173</f>
        <v>0.16</v>
      </c>
      <c r="L199" s="21"/>
    </row>
    <row r="200" spans="1:22" ht="14.25" x14ac:dyDescent="0.2">
      <c r="A200" s="18"/>
      <c r="B200" s="18"/>
      <c r="C200" s="18"/>
      <c r="D200" s="18" t="s">
        <v>739</v>
      </c>
      <c r="E200" s="19" t="s">
        <v>740</v>
      </c>
      <c r="F200" s="9">
        <f>Source!AT173</f>
        <v>70</v>
      </c>
      <c r="G200" s="21"/>
      <c r="H200" s="20"/>
      <c r="I200" s="9"/>
      <c r="J200" s="9"/>
      <c r="K200" s="21">
        <f>SUM(R194:R199)</f>
        <v>94.49</v>
      </c>
      <c r="L200" s="21"/>
    </row>
    <row r="201" spans="1:22" ht="14.25" x14ac:dyDescent="0.2">
      <c r="A201" s="18"/>
      <c r="B201" s="18"/>
      <c r="C201" s="18"/>
      <c r="D201" s="18" t="s">
        <v>741</v>
      </c>
      <c r="E201" s="19" t="s">
        <v>740</v>
      </c>
      <c r="F201" s="9">
        <f>Source!AU173</f>
        <v>10</v>
      </c>
      <c r="G201" s="21"/>
      <c r="H201" s="20"/>
      <c r="I201" s="9"/>
      <c r="J201" s="9"/>
      <c r="K201" s="21">
        <f>SUM(T194:T200)</f>
        <v>13.5</v>
      </c>
      <c r="L201" s="21"/>
    </row>
    <row r="202" spans="1:22" ht="14.25" x14ac:dyDescent="0.2">
      <c r="A202" s="18"/>
      <c r="B202" s="18"/>
      <c r="C202" s="18"/>
      <c r="D202" s="18" t="s">
        <v>746</v>
      </c>
      <c r="E202" s="19" t="s">
        <v>740</v>
      </c>
      <c r="F202" s="9">
        <f>108</f>
        <v>108</v>
      </c>
      <c r="G202" s="21"/>
      <c r="H202" s="20"/>
      <c r="I202" s="9"/>
      <c r="J202" s="9"/>
      <c r="K202" s="21">
        <f>SUM(V194:V201)</f>
        <v>43.19</v>
      </c>
      <c r="L202" s="21"/>
    </row>
    <row r="203" spans="1:22" ht="14.25" x14ac:dyDescent="0.2">
      <c r="A203" s="18"/>
      <c r="B203" s="18"/>
      <c r="C203" s="18"/>
      <c r="D203" s="18" t="s">
        <v>742</v>
      </c>
      <c r="E203" s="19" t="s">
        <v>743</v>
      </c>
      <c r="F203" s="9">
        <f>Source!AQ173</f>
        <v>11.04</v>
      </c>
      <c r="G203" s="21"/>
      <c r="H203" s="20" t="str">
        <f>Source!DI173</f>
        <v/>
      </c>
      <c r="I203" s="9">
        <f>Source!AV173</f>
        <v>1</v>
      </c>
      <c r="J203" s="9"/>
      <c r="K203" s="21"/>
      <c r="L203" s="21">
        <f>Source!U173</f>
        <v>0.2208</v>
      </c>
    </row>
    <row r="204" spans="1:22" ht="15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45">
        <f>K196+K197+K199+K200+K201+K202</f>
        <v>349.39</v>
      </c>
      <c r="K204" s="45"/>
      <c r="L204" s="24">
        <f>IF(Source!I173&lt;&gt;0, ROUND(J204/Source!I173, 2), 0)</f>
        <v>17469.5</v>
      </c>
      <c r="P204" s="22">
        <f>J204</f>
        <v>349.39</v>
      </c>
    </row>
    <row r="205" spans="1:22" ht="57" x14ac:dyDescent="0.2">
      <c r="A205" s="18">
        <v>17</v>
      </c>
      <c r="B205" s="18">
        <v>17</v>
      </c>
      <c r="C205" s="18" t="str">
        <f>Source!F174</f>
        <v>1.17-2103-9-1/1</v>
      </c>
      <c r="D205" s="18" t="str">
        <f>Source!G174</f>
        <v>Техническое обслуживание напольных тепловентиляторов для систем на базе тепловых насосов  (Тепловентилятор KWH182)</v>
      </c>
      <c r="E205" s="19" t="str">
        <f>Source!H174</f>
        <v>10 шт.</v>
      </c>
      <c r="F205" s="9">
        <f>Source!I174</f>
        <v>0.8</v>
      </c>
      <c r="G205" s="21"/>
      <c r="H205" s="20"/>
      <c r="I205" s="9"/>
      <c r="J205" s="9"/>
      <c r="K205" s="21"/>
      <c r="L205" s="21"/>
      <c r="Q205">
        <f>ROUND((Source!BZ174/100)*ROUND((Source!AF174*Source!AV174)*Source!I174, 2), 2)</f>
        <v>269.64999999999998</v>
      </c>
      <c r="R205">
        <f>Source!X174</f>
        <v>269.64999999999998</v>
      </c>
      <c r="S205">
        <f>ROUND((Source!CA174/100)*ROUND((Source!AF174*Source!AV174)*Source!I174, 2), 2)</f>
        <v>38.520000000000003</v>
      </c>
      <c r="T205">
        <f>Source!Y174</f>
        <v>38.520000000000003</v>
      </c>
      <c r="U205">
        <f>ROUND((175/100)*ROUND((Source!AE174*Source!AV174)*Source!I174, 2), 2)</f>
        <v>855.94</v>
      </c>
      <c r="V205">
        <f>ROUND((108/100)*ROUND(Source!CS174*Source!I174, 2), 2)</f>
        <v>528.24</v>
      </c>
    </row>
    <row r="206" spans="1:22" x14ac:dyDescent="0.2">
      <c r="D206" s="25" t="str">
        <f>"Объем: "&amp;Source!I174&amp;"=(8)/"&amp;"10"</f>
        <v>Объем: 0,8=(8)/10</v>
      </c>
    </row>
    <row r="207" spans="1:22" ht="14.25" x14ac:dyDescent="0.2">
      <c r="A207" s="18"/>
      <c r="B207" s="18"/>
      <c r="C207" s="18"/>
      <c r="D207" s="18" t="s">
        <v>737</v>
      </c>
      <c r="E207" s="19"/>
      <c r="F207" s="9"/>
      <c r="G207" s="21">
        <f>Source!AO174</f>
        <v>481.51</v>
      </c>
      <c r="H207" s="20" t="str">
        <f>Source!DG174</f>
        <v/>
      </c>
      <c r="I207" s="9">
        <f>Source!AV174</f>
        <v>1</v>
      </c>
      <c r="J207" s="9">
        <f>IF(Source!BA174&lt;&gt; 0, Source!BA174, 1)</f>
        <v>1</v>
      </c>
      <c r="K207" s="21">
        <f>Source!S174</f>
        <v>385.21</v>
      </c>
      <c r="L207" s="21"/>
    </row>
    <row r="208" spans="1:22" ht="14.25" x14ac:dyDescent="0.2">
      <c r="A208" s="18"/>
      <c r="B208" s="18"/>
      <c r="C208" s="18"/>
      <c r="D208" s="18" t="s">
        <v>744</v>
      </c>
      <c r="E208" s="19"/>
      <c r="F208" s="9"/>
      <c r="G208" s="21">
        <f>Source!AM174</f>
        <v>964.23</v>
      </c>
      <c r="H208" s="20" t="str">
        <f>Source!DE174</f>
        <v/>
      </c>
      <c r="I208" s="9">
        <f>Source!AV174</f>
        <v>1</v>
      </c>
      <c r="J208" s="9">
        <f>IF(Source!BB174&lt;&gt; 0, Source!BB174, 1)</f>
        <v>1</v>
      </c>
      <c r="K208" s="21">
        <f>Source!Q174</f>
        <v>771.38</v>
      </c>
      <c r="L208" s="21"/>
    </row>
    <row r="209" spans="1:22" ht="14.25" x14ac:dyDescent="0.2">
      <c r="A209" s="18"/>
      <c r="B209" s="18"/>
      <c r="C209" s="18"/>
      <c r="D209" s="18" t="s">
        <v>745</v>
      </c>
      <c r="E209" s="19"/>
      <c r="F209" s="9"/>
      <c r="G209" s="21">
        <f>Source!AN174</f>
        <v>611.39</v>
      </c>
      <c r="H209" s="20" t="str">
        <f>Source!DF174</f>
        <v/>
      </c>
      <c r="I209" s="9">
        <f>Source!AV174</f>
        <v>1</v>
      </c>
      <c r="J209" s="9">
        <f>IF(Source!BS174&lt;&gt; 0, Source!BS174, 1)</f>
        <v>1</v>
      </c>
      <c r="K209" s="26">
        <f>Source!R174</f>
        <v>489.11</v>
      </c>
      <c r="L209" s="21"/>
    </row>
    <row r="210" spans="1:22" ht="14.25" x14ac:dyDescent="0.2">
      <c r="A210" s="18"/>
      <c r="B210" s="18"/>
      <c r="C210" s="18"/>
      <c r="D210" s="18" t="s">
        <v>738</v>
      </c>
      <c r="E210" s="19"/>
      <c r="F210" s="9"/>
      <c r="G210" s="21">
        <f>Source!AL174</f>
        <v>3.15</v>
      </c>
      <c r="H210" s="20" t="str">
        <f>Source!DD174</f>
        <v/>
      </c>
      <c r="I210" s="9">
        <f>Source!AW174</f>
        <v>1</v>
      </c>
      <c r="J210" s="9">
        <f>IF(Source!BC174&lt;&gt; 0, Source!BC174, 1)</f>
        <v>1</v>
      </c>
      <c r="K210" s="21">
        <f>Source!P174</f>
        <v>2.52</v>
      </c>
      <c r="L210" s="21"/>
    </row>
    <row r="211" spans="1:22" ht="14.25" x14ac:dyDescent="0.2">
      <c r="A211" s="18"/>
      <c r="B211" s="18"/>
      <c r="C211" s="18"/>
      <c r="D211" s="18" t="s">
        <v>739</v>
      </c>
      <c r="E211" s="19" t="s">
        <v>740</v>
      </c>
      <c r="F211" s="9">
        <f>Source!AT174</f>
        <v>70</v>
      </c>
      <c r="G211" s="21"/>
      <c r="H211" s="20"/>
      <c r="I211" s="9"/>
      <c r="J211" s="9"/>
      <c r="K211" s="21">
        <f>SUM(R205:R210)</f>
        <v>269.64999999999998</v>
      </c>
      <c r="L211" s="21"/>
    </row>
    <row r="212" spans="1:22" ht="14.25" x14ac:dyDescent="0.2">
      <c r="A212" s="18"/>
      <c r="B212" s="18"/>
      <c r="C212" s="18"/>
      <c r="D212" s="18" t="s">
        <v>741</v>
      </c>
      <c r="E212" s="19" t="s">
        <v>740</v>
      </c>
      <c r="F212" s="9">
        <f>Source!AU174</f>
        <v>10</v>
      </c>
      <c r="G212" s="21"/>
      <c r="H212" s="20"/>
      <c r="I212" s="9"/>
      <c r="J212" s="9"/>
      <c r="K212" s="21">
        <f>SUM(T205:T211)</f>
        <v>38.520000000000003</v>
      </c>
      <c r="L212" s="21"/>
    </row>
    <row r="213" spans="1:22" ht="14.25" x14ac:dyDescent="0.2">
      <c r="A213" s="18"/>
      <c r="B213" s="18"/>
      <c r="C213" s="18"/>
      <c r="D213" s="18" t="s">
        <v>746</v>
      </c>
      <c r="E213" s="19" t="s">
        <v>740</v>
      </c>
      <c r="F213" s="9">
        <f>108</f>
        <v>108</v>
      </c>
      <c r="G213" s="21"/>
      <c r="H213" s="20"/>
      <c r="I213" s="9"/>
      <c r="J213" s="9"/>
      <c r="K213" s="21">
        <f>SUM(V205:V212)</f>
        <v>528.24</v>
      </c>
      <c r="L213" s="21"/>
    </row>
    <row r="214" spans="1:22" ht="14.25" x14ac:dyDescent="0.2">
      <c r="A214" s="18"/>
      <c r="B214" s="18"/>
      <c r="C214" s="18"/>
      <c r="D214" s="18" t="s">
        <v>742</v>
      </c>
      <c r="E214" s="19" t="s">
        <v>743</v>
      </c>
      <c r="F214" s="9">
        <f>Source!AQ174</f>
        <v>0.95</v>
      </c>
      <c r="G214" s="21"/>
      <c r="H214" s="20" t="str">
        <f>Source!DI174</f>
        <v/>
      </c>
      <c r="I214" s="9">
        <f>Source!AV174</f>
        <v>1</v>
      </c>
      <c r="J214" s="9"/>
      <c r="K214" s="21"/>
      <c r="L214" s="21">
        <f>Source!U174</f>
        <v>0.76</v>
      </c>
    </row>
    <row r="215" spans="1:22" ht="15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45">
        <f>K207+K208+K210+K211+K212+K213</f>
        <v>1995.5199999999998</v>
      </c>
      <c r="K215" s="45"/>
      <c r="L215" s="24">
        <f>IF(Source!I174&lt;&gt;0, ROUND(J215/Source!I174, 2), 0)</f>
        <v>2494.4</v>
      </c>
      <c r="P215" s="22">
        <f>J215</f>
        <v>1995.5199999999998</v>
      </c>
    </row>
    <row r="216" spans="1:22" ht="28.5" x14ac:dyDescent="0.2">
      <c r="A216" s="18">
        <v>18</v>
      </c>
      <c r="B216" s="18">
        <v>18</v>
      </c>
      <c r="C216" s="18" t="str">
        <f>Source!F176</f>
        <v>1.23-2103-41-1/1</v>
      </c>
      <c r="D216" s="18" t="str">
        <f>Source!G176</f>
        <v>Техническое обслуживание регулирующего клапана</v>
      </c>
      <c r="E216" s="19" t="str">
        <f>Source!H176</f>
        <v>шт.</v>
      </c>
      <c r="F216" s="9">
        <f>Source!I176</f>
        <v>89</v>
      </c>
      <c r="G216" s="21"/>
      <c r="H216" s="20"/>
      <c r="I216" s="9"/>
      <c r="J216" s="9"/>
      <c r="K216" s="21"/>
      <c r="L216" s="21"/>
      <c r="Q216">
        <f>ROUND((Source!BZ176/100)*ROUND((Source!AF176*Source!AV176)*Source!I176, 2), 2)</f>
        <v>25916.799999999999</v>
      </c>
      <c r="R216">
        <f>Source!X176</f>
        <v>25916.799999999999</v>
      </c>
      <c r="S216">
        <f>ROUND((Source!CA176/100)*ROUND((Source!AF176*Source!AV176)*Source!I176, 2), 2)</f>
        <v>3702.4</v>
      </c>
      <c r="T216">
        <f>Source!Y176</f>
        <v>3702.4</v>
      </c>
      <c r="U216">
        <f>ROUND((175/100)*ROUND((Source!AE176*Source!AV176)*Source!I176, 2), 2)</f>
        <v>15441.06</v>
      </c>
      <c r="V216">
        <f>ROUND((108/100)*ROUND(Source!CS176*Source!I176, 2), 2)</f>
        <v>9529.34</v>
      </c>
    </row>
    <row r="217" spans="1:22" ht="14.25" x14ac:dyDescent="0.2">
      <c r="A217" s="18"/>
      <c r="B217" s="18"/>
      <c r="C217" s="18"/>
      <c r="D217" s="18" t="s">
        <v>737</v>
      </c>
      <c r="E217" s="19"/>
      <c r="F217" s="9"/>
      <c r="G217" s="21">
        <f>Source!AO176</f>
        <v>208</v>
      </c>
      <c r="H217" s="20" t="str">
        <f>Source!DG176</f>
        <v>)*2</v>
      </c>
      <c r="I217" s="9">
        <f>Source!AV176</f>
        <v>1</v>
      </c>
      <c r="J217" s="9">
        <f>IF(Source!BA176&lt;&gt; 0, Source!BA176, 1)</f>
        <v>1</v>
      </c>
      <c r="K217" s="21">
        <f>Source!S176</f>
        <v>37024</v>
      </c>
      <c r="L217" s="21"/>
    </row>
    <row r="218" spans="1:22" ht="14.25" x14ac:dyDescent="0.2">
      <c r="A218" s="18"/>
      <c r="B218" s="18"/>
      <c r="C218" s="18"/>
      <c r="D218" s="18" t="s">
        <v>744</v>
      </c>
      <c r="E218" s="19"/>
      <c r="F218" s="9"/>
      <c r="G218" s="21">
        <f>Source!AM176</f>
        <v>78.180000000000007</v>
      </c>
      <c r="H218" s="20" t="str">
        <f>Source!DE176</f>
        <v>)*2</v>
      </c>
      <c r="I218" s="9">
        <f>Source!AV176</f>
        <v>1</v>
      </c>
      <c r="J218" s="9">
        <f>IF(Source!BB176&lt;&gt; 0, Source!BB176, 1)</f>
        <v>1</v>
      </c>
      <c r="K218" s="21">
        <f>Source!Q176</f>
        <v>13916.04</v>
      </c>
      <c r="L218" s="21"/>
    </row>
    <row r="219" spans="1:22" ht="14.25" x14ac:dyDescent="0.2">
      <c r="A219" s="18"/>
      <c r="B219" s="18"/>
      <c r="C219" s="18"/>
      <c r="D219" s="18" t="s">
        <v>745</v>
      </c>
      <c r="E219" s="19"/>
      <c r="F219" s="9"/>
      <c r="G219" s="21">
        <f>Source!AN176</f>
        <v>49.57</v>
      </c>
      <c r="H219" s="20" t="str">
        <f>Source!DF176</f>
        <v>)*2</v>
      </c>
      <c r="I219" s="9">
        <f>Source!AV176</f>
        <v>1</v>
      </c>
      <c r="J219" s="9">
        <f>IF(Source!BS176&lt;&gt; 0, Source!BS176, 1)</f>
        <v>1</v>
      </c>
      <c r="K219" s="26">
        <f>Source!R176</f>
        <v>8823.4599999999991</v>
      </c>
      <c r="L219" s="21"/>
    </row>
    <row r="220" spans="1:22" ht="14.25" x14ac:dyDescent="0.2">
      <c r="A220" s="18"/>
      <c r="B220" s="18"/>
      <c r="C220" s="18"/>
      <c r="D220" s="18" t="s">
        <v>739</v>
      </c>
      <c r="E220" s="19" t="s">
        <v>740</v>
      </c>
      <c r="F220" s="9">
        <f>Source!AT176</f>
        <v>70</v>
      </c>
      <c r="G220" s="21"/>
      <c r="H220" s="20"/>
      <c r="I220" s="9"/>
      <c r="J220" s="9"/>
      <c r="K220" s="21">
        <f>SUM(R216:R219)</f>
        <v>25916.799999999999</v>
      </c>
      <c r="L220" s="21"/>
    </row>
    <row r="221" spans="1:22" ht="14.25" x14ac:dyDescent="0.2">
      <c r="A221" s="18"/>
      <c r="B221" s="18"/>
      <c r="C221" s="18"/>
      <c r="D221" s="18" t="s">
        <v>741</v>
      </c>
      <c r="E221" s="19" t="s">
        <v>740</v>
      </c>
      <c r="F221" s="9">
        <f>Source!AU176</f>
        <v>10</v>
      </c>
      <c r="G221" s="21"/>
      <c r="H221" s="20"/>
      <c r="I221" s="9"/>
      <c r="J221" s="9"/>
      <c r="K221" s="21">
        <f>SUM(T216:T220)</f>
        <v>3702.4</v>
      </c>
      <c r="L221" s="21"/>
    </row>
    <row r="222" spans="1:22" ht="14.25" x14ac:dyDescent="0.2">
      <c r="A222" s="18"/>
      <c r="B222" s="18"/>
      <c r="C222" s="18"/>
      <c r="D222" s="18" t="s">
        <v>746</v>
      </c>
      <c r="E222" s="19" t="s">
        <v>740</v>
      </c>
      <c r="F222" s="9">
        <f>108</f>
        <v>108</v>
      </c>
      <c r="G222" s="21"/>
      <c r="H222" s="20"/>
      <c r="I222" s="9"/>
      <c r="J222" s="9"/>
      <c r="K222" s="21">
        <f>SUM(V216:V221)</f>
        <v>9529.34</v>
      </c>
      <c r="L222" s="21"/>
    </row>
    <row r="223" spans="1:22" ht="14.25" x14ac:dyDescent="0.2">
      <c r="A223" s="18"/>
      <c r="B223" s="18"/>
      <c r="C223" s="18"/>
      <c r="D223" s="18" t="s">
        <v>742</v>
      </c>
      <c r="E223" s="19" t="s">
        <v>743</v>
      </c>
      <c r="F223" s="9">
        <f>Source!AQ176</f>
        <v>0.37</v>
      </c>
      <c r="G223" s="21"/>
      <c r="H223" s="20" t="str">
        <f>Source!DI176</f>
        <v>)*2</v>
      </c>
      <c r="I223" s="9">
        <f>Source!AV176</f>
        <v>1</v>
      </c>
      <c r="J223" s="9"/>
      <c r="K223" s="21"/>
      <c r="L223" s="21">
        <f>Source!U176</f>
        <v>65.86</v>
      </c>
    </row>
    <row r="224" spans="1:22" ht="15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45">
        <f>K217+K218+K220+K221+K222</f>
        <v>90088.579999999987</v>
      </c>
      <c r="K224" s="45"/>
      <c r="L224" s="24">
        <f>IF(Source!I176&lt;&gt;0, ROUND(J224/Source!I176, 2), 0)</f>
        <v>1012.23</v>
      </c>
      <c r="P224" s="22">
        <f>J224</f>
        <v>90088.579999999987</v>
      </c>
    </row>
    <row r="225" spans="1:22" ht="28.5" x14ac:dyDescent="0.2">
      <c r="A225" s="18">
        <v>19</v>
      </c>
      <c r="B225" s="18">
        <v>19</v>
      </c>
      <c r="C225" s="18" t="str">
        <f>Source!F177</f>
        <v>1.23-2103-41-1/1</v>
      </c>
      <c r="D225" s="18" t="str">
        <f>Source!G177</f>
        <v>Техническое обслуживание регулирующего клапана</v>
      </c>
      <c r="E225" s="19" t="str">
        <f>Source!H177</f>
        <v>шт.</v>
      </c>
      <c r="F225" s="9">
        <f>Source!I177</f>
        <v>42</v>
      </c>
      <c r="G225" s="21"/>
      <c r="H225" s="20"/>
      <c r="I225" s="9"/>
      <c r="J225" s="9"/>
      <c r="K225" s="21"/>
      <c r="L225" s="21"/>
      <c r="Q225">
        <f>ROUND((Source!BZ177/100)*ROUND((Source!AF177*Source!AV177)*Source!I177, 2), 2)</f>
        <v>12230.4</v>
      </c>
      <c r="R225">
        <f>Source!X177</f>
        <v>12230.4</v>
      </c>
      <c r="S225">
        <f>ROUND((Source!CA177/100)*ROUND((Source!AF177*Source!AV177)*Source!I177, 2), 2)</f>
        <v>1747.2</v>
      </c>
      <c r="T225">
        <f>Source!Y177</f>
        <v>1747.2</v>
      </c>
      <c r="U225">
        <f>ROUND((175/100)*ROUND((Source!AE177*Source!AV177)*Source!I177, 2), 2)</f>
        <v>7286.79</v>
      </c>
      <c r="V225">
        <f>ROUND((108/100)*ROUND(Source!CS177*Source!I177, 2), 2)</f>
        <v>4496.99</v>
      </c>
    </row>
    <row r="226" spans="1:22" ht="14.25" x14ac:dyDescent="0.2">
      <c r="A226" s="18"/>
      <c r="B226" s="18"/>
      <c r="C226" s="18"/>
      <c r="D226" s="18" t="s">
        <v>737</v>
      </c>
      <c r="E226" s="19"/>
      <c r="F226" s="9"/>
      <c r="G226" s="21">
        <f>Source!AO177</f>
        <v>208</v>
      </c>
      <c r="H226" s="20" t="str">
        <f>Source!DG177</f>
        <v>)*2</v>
      </c>
      <c r="I226" s="9">
        <f>Source!AV177</f>
        <v>1</v>
      </c>
      <c r="J226" s="9">
        <f>IF(Source!BA177&lt;&gt; 0, Source!BA177, 1)</f>
        <v>1</v>
      </c>
      <c r="K226" s="21">
        <f>Source!S177</f>
        <v>17472</v>
      </c>
      <c r="L226" s="21"/>
    </row>
    <row r="227" spans="1:22" ht="14.25" x14ac:dyDescent="0.2">
      <c r="A227" s="18"/>
      <c r="B227" s="18"/>
      <c r="C227" s="18"/>
      <c r="D227" s="18" t="s">
        <v>744</v>
      </c>
      <c r="E227" s="19"/>
      <c r="F227" s="9"/>
      <c r="G227" s="21">
        <f>Source!AM177</f>
        <v>78.180000000000007</v>
      </c>
      <c r="H227" s="20" t="str">
        <f>Source!DE177</f>
        <v>)*2</v>
      </c>
      <c r="I227" s="9">
        <f>Source!AV177</f>
        <v>1</v>
      </c>
      <c r="J227" s="9">
        <f>IF(Source!BB177&lt;&gt; 0, Source!BB177, 1)</f>
        <v>1</v>
      </c>
      <c r="K227" s="21">
        <f>Source!Q177</f>
        <v>6567.12</v>
      </c>
      <c r="L227" s="21"/>
    </row>
    <row r="228" spans="1:22" ht="14.25" x14ac:dyDescent="0.2">
      <c r="A228" s="18"/>
      <c r="B228" s="18"/>
      <c r="C228" s="18"/>
      <c r="D228" s="18" t="s">
        <v>745</v>
      </c>
      <c r="E228" s="19"/>
      <c r="F228" s="9"/>
      <c r="G228" s="21">
        <f>Source!AN177</f>
        <v>49.57</v>
      </c>
      <c r="H228" s="20" t="str">
        <f>Source!DF177</f>
        <v>)*2</v>
      </c>
      <c r="I228" s="9">
        <f>Source!AV177</f>
        <v>1</v>
      </c>
      <c r="J228" s="9">
        <f>IF(Source!BS177&lt;&gt; 0, Source!BS177, 1)</f>
        <v>1</v>
      </c>
      <c r="K228" s="26">
        <f>Source!R177</f>
        <v>4163.88</v>
      </c>
      <c r="L228" s="21"/>
    </row>
    <row r="229" spans="1:22" ht="14.25" x14ac:dyDescent="0.2">
      <c r="A229" s="18"/>
      <c r="B229" s="18"/>
      <c r="C229" s="18"/>
      <c r="D229" s="18" t="s">
        <v>739</v>
      </c>
      <c r="E229" s="19" t="s">
        <v>740</v>
      </c>
      <c r="F229" s="9">
        <f>Source!AT177</f>
        <v>70</v>
      </c>
      <c r="G229" s="21"/>
      <c r="H229" s="20"/>
      <c r="I229" s="9"/>
      <c r="J229" s="9"/>
      <c r="K229" s="21">
        <f>SUM(R225:R228)</f>
        <v>12230.4</v>
      </c>
      <c r="L229" s="21"/>
    </row>
    <row r="230" spans="1:22" ht="14.25" x14ac:dyDescent="0.2">
      <c r="A230" s="18"/>
      <c r="B230" s="18"/>
      <c r="C230" s="18"/>
      <c r="D230" s="18" t="s">
        <v>741</v>
      </c>
      <c r="E230" s="19" t="s">
        <v>740</v>
      </c>
      <c r="F230" s="9">
        <f>Source!AU177</f>
        <v>10</v>
      </c>
      <c r="G230" s="21"/>
      <c r="H230" s="20"/>
      <c r="I230" s="9"/>
      <c r="J230" s="9"/>
      <c r="K230" s="21">
        <f>SUM(T225:T229)</f>
        <v>1747.2</v>
      </c>
      <c r="L230" s="21"/>
    </row>
    <row r="231" spans="1:22" ht="14.25" x14ac:dyDescent="0.2">
      <c r="A231" s="18"/>
      <c r="B231" s="18"/>
      <c r="C231" s="18"/>
      <c r="D231" s="18" t="s">
        <v>746</v>
      </c>
      <c r="E231" s="19" t="s">
        <v>740</v>
      </c>
      <c r="F231" s="9">
        <f>108</f>
        <v>108</v>
      </c>
      <c r="G231" s="21"/>
      <c r="H231" s="20"/>
      <c r="I231" s="9"/>
      <c r="J231" s="9"/>
      <c r="K231" s="21">
        <f>SUM(V225:V230)</f>
        <v>4496.99</v>
      </c>
      <c r="L231" s="21"/>
    </row>
    <row r="232" spans="1:22" ht="14.25" x14ac:dyDescent="0.2">
      <c r="A232" s="18"/>
      <c r="B232" s="18"/>
      <c r="C232" s="18"/>
      <c r="D232" s="18" t="s">
        <v>742</v>
      </c>
      <c r="E232" s="19" t="s">
        <v>743</v>
      </c>
      <c r="F232" s="9">
        <f>Source!AQ177</f>
        <v>0.37</v>
      </c>
      <c r="G232" s="21"/>
      <c r="H232" s="20" t="str">
        <f>Source!DI177</f>
        <v>)*2</v>
      </c>
      <c r="I232" s="9">
        <f>Source!AV177</f>
        <v>1</v>
      </c>
      <c r="J232" s="9"/>
      <c r="K232" s="21"/>
      <c r="L232" s="21">
        <f>Source!U177</f>
        <v>31.08</v>
      </c>
    </row>
    <row r="233" spans="1:22" ht="15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45">
        <f>K226+K227+K229+K230+K231</f>
        <v>42513.709999999992</v>
      </c>
      <c r="K233" s="45"/>
      <c r="L233" s="24">
        <f>IF(Source!I177&lt;&gt;0, ROUND(J233/Source!I177, 2), 0)</f>
        <v>1012.23</v>
      </c>
      <c r="P233" s="22">
        <f>J233</f>
        <v>42513.709999999992</v>
      </c>
    </row>
    <row r="234" spans="1:22" ht="28.5" x14ac:dyDescent="0.2">
      <c r="A234" s="18">
        <v>20</v>
      </c>
      <c r="B234" s="18">
        <v>20</v>
      </c>
      <c r="C234" s="18" t="str">
        <f>Source!F178</f>
        <v>1.15-2303-4-2/1</v>
      </c>
      <c r="D234" s="18" t="str">
        <f>Source!G178</f>
        <v>Прочистка сетчатых фильтров грубой очистки воды диаметром до 50 мм</v>
      </c>
      <c r="E234" s="19" t="str">
        <f>Source!H178</f>
        <v>10 шт.</v>
      </c>
      <c r="F234" s="9">
        <f>Source!I178</f>
        <v>1.2</v>
      </c>
      <c r="G234" s="21"/>
      <c r="H234" s="20"/>
      <c r="I234" s="9"/>
      <c r="J234" s="9"/>
      <c r="K234" s="21"/>
      <c r="L234" s="21"/>
      <c r="Q234">
        <f>ROUND((Source!BZ178/100)*ROUND((Source!AF178*Source!AV178)*Source!I178, 2), 2)</f>
        <v>2417.1</v>
      </c>
      <c r="R234">
        <f>Source!X178</f>
        <v>2417.1</v>
      </c>
      <c r="S234">
        <f>ROUND((Source!CA178/100)*ROUND((Source!AF178*Source!AV178)*Source!I178, 2), 2)</f>
        <v>345.3</v>
      </c>
      <c r="T234">
        <f>Source!Y178</f>
        <v>345.3</v>
      </c>
      <c r="U234">
        <f>ROUND((175/100)*ROUND((Source!AE178*Source!AV178)*Source!I178, 2), 2)</f>
        <v>0</v>
      </c>
      <c r="V234">
        <f>ROUND((108/100)*ROUND(Source!CS178*Source!I178, 2), 2)</f>
        <v>0</v>
      </c>
    </row>
    <row r="235" spans="1:22" x14ac:dyDescent="0.2">
      <c r="D235" s="25" t="str">
        <f>"Объем: "&amp;Source!I178&amp;"=(12)/"&amp;"10"</f>
        <v>Объем: 1,2=(12)/10</v>
      </c>
    </row>
    <row r="236" spans="1:22" ht="14.25" x14ac:dyDescent="0.2">
      <c r="A236" s="18"/>
      <c r="B236" s="18"/>
      <c r="C236" s="18"/>
      <c r="D236" s="18" t="s">
        <v>737</v>
      </c>
      <c r="E236" s="19"/>
      <c r="F236" s="9"/>
      <c r="G236" s="21">
        <f>Source!AO178</f>
        <v>1438.75</v>
      </c>
      <c r="H236" s="20" t="str">
        <f>Source!DG178</f>
        <v>)*2</v>
      </c>
      <c r="I236" s="9">
        <f>Source!AV178</f>
        <v>1</v>
      </c>
      <c r="J236" s="9">
        <f>IF(Source!BA178&lt;&gt; 0, Source!BA178, 1)</f>
        <v>1</v>
      </c>
      <c r="K236" s="21">
        <f>Source!S178</f>
        <v>3453</v>
      </c>
      <c r="L236" s="21"/>
    </row>
    <row r="237" spans="1:22" ht="14.25" x14ac:dyDescent="0.2">
      <c r="A237" s="18"/>
      <c r="B237" s="18"/>
      <c r="C237" s="18"/>
      <c r="D237" s="18" t="s">
        <v>739</v>
      </c>
      <c r="E237" s="19" t="s">
        <v>740</v>
      </c>
      <c r="F237" s="9">
        <f>Source!AT178</f>
        <v>70</v>
      </c>
      <c r="G237" s="21"/>
      <c r="H237" s="20"/>
      <c r="I237" s="9"/>
      <c r="J237" s="9"/>
      <c r="K237" s="21">
        <f>SUM(R234:R236)</f>
        <v>2417.1</v>
      </c>
      <c r="L237" s="21"/>
    </row>
    <row r="238" spans="1:22" ht="14.25" x14ac:dyDescent="0.2">
      <c r="A238" s="18"/>
      <c r="B238" s="18"/>
      <c r="C238" s="18"/>
      <c r="D238" s="18" t="s">
        <v>741</v>
      </c>
      <c r="E238" s="19" t="s">
        <v>740</v>
      </c>
      <c r="F238" s="9">
        <f>Source!AU178</f>
        <v>10</v>
      </c>
      <c r="G238" s="21"/>
      <c r="H238" s="20"/>
      <c r="I238" s="9"/>
      <c r="J238" s="9"/>
      <c r="K238" s="21">
        <f>SUM(T234:T237)</f>
        <v>345.3</v>
      </c>
      <c r="L238" s="21"/>
    </row>
    <row r="239" spans="1:22" ht="14.25" x14ac:dyDescent="0.2">
      <c r="A239" s="18"/>
      <c r="B239" s="18"/>
      <c r="C239" s="18"/>
      <c r="D239" s="18" t="s">
        <v>742</v>
      </c>
      <c r="E239" s="19" t="s">
        <v>743</v>
      </c>
      <c r="F239" s="9">
        <f>Source!AQ178</f>
        <v>2.33</v>
      </c>
      <c r="G239" s="21"/>
      <c r="H239" s="20" t="str">
        <f>Source!DI178</f>
        <v>)*2</v>
      </c>
      <c r="I239" s="9">
        <f>Source!AV178</f>
        <v>1</v>
      </c>
      <c r="J239" s="9"/>
      <c r="K239" s="21"/>
      <c r="L239" s="21">
        <f>Source!U178</f>
        <v>5.5919999999999996</v>
      </c>
    </row>
    <row r="240" spans="1:22" ht="15" x14ac:dyDescent="0.25">
      <c r="A240" s="23"/>
      <c r="B240" s="23"/>
      <c r="C240" s="23"/>
      <c r="D240" s="23"/>
      <c r="E240" s="23"/>
      <c r="F240" s="23"/>
      <c r="G240" s="23"/>
      <c r="H240" s="23"/>
      <c r="I240" s="23"/>
      <c r="J240" s="45">
        <f>K236+K237+K238</f>
        <v>6215.4000000000005</v>
      </c>
      <c r="K240" s="45"/>
      <c r="L240" s="24">
        <f>IF(Source!I178&lt;&gt;0, ROUND(J240/Source!I178, 2), 0)</f>
        <v>5179.5</v>
      </c>
      <c r="P240" s="22">
        <f>J240</f>
        <v>6215.4000000000005</v>
      </c>
    </row>
    <row r="241" spans="1:22" ht="42.75" x14ac:dyDescent="0.2">
      <c r="A241" s="18">
        <v>21</v>
      </c>
      <c r="B241" s="18">
        <v>21</v>
      </c>
      <c r="C241" s="18" t="str">
        <f>Source!F179</f>
        <v>1.15-2303-5-1/1</v>
      </c>
      <c r="D241" s="18" t="str">
        <f>Source!G179</f>
        <v>Техническое обслуживание фильтров водяных фланцевых сетчатых диаметром до 65 мм</v>
      </c>
      <c r="E241" s="19" t="str">
        <f>Source!H179</f>
        <v>10 шт.</v>
      </c>
      <c r="F241" s="9">
        <f>Source!I179</f>
        <v>1.2</v>
      </c>
      <c r="G241" s="21"/>
      <c r="H241" s="20"/>
      <c r="I241" s="9"/>
      <c r="J241" s="9"/>
      <c r="K241" s="21"/>
      <c r="L241" s="21"/>
      <c r="Q241">
        <f>ROUND((Source!BZ179/100)*ROUND((Source!AF179*Source!AV179)*Source!I179, 2), 2)</f>
        <v>1700</v>
      </c>
      <c r="R241">
        <f>Source!X179</f>
        <v>1700</v>
      </c>
      <c r="S241">
        <f>ROUND((Source!CA179/100)*ROUND((Source!AF179*Source!AV179)*Source!I179, 2), 2)</f>
        <v>242.86</v>
      </c>
      <c r="T241">
        <f>Source!Y179</f>
        <v>242.86</v>
      </c>
      <c r="U241">
        <f>ROUND((175/100)*ROUND((Source!AE179*Source!AV179)*Source!I179, 2), 2)</f>
        <v>0</v>
      </c>
      <c r="V241">
        <f>ROUND((108/100)*ROUND(Source!CS179*Source!I179, 2), 2)</f>
        <v>0</v>
      </c>
    </row>
    <row r="242" spans="1:22" x14ac:dyDescent="0.2">
      <c r="D242" s="25" t="str">
        <f>"Объем: "&amp;Source!I179&amp;"=(12)/"&amp;"10"</f>
        <v>Объем: 1,2=(12)/10</v>
      </c>
    </row>
    <row r="243" spans="1:22" ht="14.25" x14ac:dyDescent="0.2">
      <c r="A243" s="18"/>
      <c r="B243" s="18"/>
      <c r="C243" s="18"/>
      <c r="D243" s="18" t="s">
        <v>737</v>
      </c>
      <c r="E243" s="19"/>
      <c r="F243" s="9"/>
      <c r="G243" s="21">
        <f>Source!AO179</f>
        <v>2023.81</v>
      </c>
      <c r="H243" s="20" t="str">
        <f>Source!DG179</f>
        <v/>
      </c>
      <c r="I243" s="9">
        <f>Source!AV179</f>
        <v>1</v>
      </c>
      <c r="J243" s="9">
        <f>IF(Source!BA179&lt;&gt; 0, Source!BA179, 1)</f>
        <v>1</v>
      </c>
      <c r="K243" s="21">
        <f>Source!S179</f>
        <v>2428.5700000000002</v>
      </c>
      <c r="L243" s="21"/>
    </row>
    <row r="244" spans="1:22" ht="14.25" x14ac:dyDescent="0.2">
      <c r="A244" s="18"/>
      <c r="B244" s="18"/>
      <c r="C244" s="18"/>
      <c r="D244" s="18" t="s">
        <v>738</v>
      </c>
      <c r="E244" s="19"/>
      <c r="F244" s="9"/>
      <c r="G244" s="21">
        <f>Source!AL179</f>
        <v>0.38</v>
      </c>
      <c r="H244" s="20" t="str">
        <f>Source!DD179</f>
        <v/>
      </c>
      <c r="I244" s="9">
        <f>Source!AW179</f>
        <v>1</v>
      </c>
      <c r="J244" s="9">
        <f>IF(Source!BC179&lt;&gt; 0, Source!BC179, 1)</f>
        <v>1</v>
      </c>
      <c r="K244" s="21">
        <f>Source!P179</f>
        <v>0.46</v>
      </c>
      <c r="L244" s="21"/>
    </row>
    <row r="245" spans="1:22" ht="57" x14ac:dyDescent="0.2">
      <c r="A245" s="18" t="s">
        <v>209</v>
      </c>
      <c r="B245" s="18" t="s">
        <v>209</v>
      </c>
      <c r="C245" s="18" t="str">
        <f>Source!F180</f>
        <v>21.26-1-110</v>
      </c>
      <c r="D245" s="18" t="str">
        <f>Source!G180</f>
        <v>Прокладки из терморасширенного графита для обслуживания фильтра сетчатого чугунного фланцевого диаметром 65 мм</v>
      </c>
      <c r="E245" s="19" t="str">
        <f>Source!H180</f>
        <v>шт.</v>
      </c>
      <c r="F245" s="9">
        <f>Source!I180</f>
        <v>36</v>
      </c>
      <c r="G245" s="21">
        <f>Source!AK180</f>
        <v>207.47</v>
      </c>
      <c r="H245" s="28" t="s">
        <v>3</v>
      </c>
      <c r="I245" s="9">
        <f>Source!AW180</f>
        <v>1</v>
      </c>
      <c r="J245" s="9">
        <f>IF(Source!BC180&lt;&gt; 0, Source!BC180, 1)</f>
        <v>1</v>
      </c>
      <c r="K245" s="21">
        <f>Source!O180</f>
        <v>7468.92</v>
      </c>
      <c r="L245" s="21"/>
      <c r="Q245">
        <f>ROUND((Source!BZ180/100)*ROUND((Source!AF180*Source!AV180)*Source!I180, 2), 2)</f>
        <v>0</v>
      </c>
      <c r="R245">
        <f>Source!X180</f>
        <v>0</v>
      </c>
      <c r="S245">
        <f>ROUND((Source!CA180/100)*ROUND((Source!AF180*Source!AV180)*Source!I180, 2), 2)</f>
        <v>0</v>
      </c>
      <c r="T245">
        <f>Source!Y180</f>
        <v>0</v>
      </c>
      <c r="U245">
        <f>ROUND((175/100)*ROUND((Source!AE180*Source!AV180)*Source!I180, 2), 2)</f>
        <v>0</v>
      </c>
      <c r="V245">
        <f>ROUND((108/100)*ROUND(Source!CS180*Source!I180, 2), 2)</f>
        <v>0</v>
      </c>
    </row>
    <row r="246" spans="1:22" ht="14.25" x14ac:dyDescent="0.2">
      <c r="A246" s="18"/>
      <c r="B246" s="18"/>
      <c r="C246" s="18"/>
      <c r="D246" s="18" t="s">
        <v>739</v>
      </c>
      <c r="E246" s="19" t="s">
        <v>740</v>
      </c>
      <c r="F246" s="9">
        <f>Source!AT179</f>
        <v>70</v>
      </c>
      <c r="G246" s="21"/>
      <c r="H246" s="20"/>
      <c r="I246" s="9"/>
      <c r="J246" s="9"/>
      <c r="K246" s="21">
        <f>SUM(R241:R245)</f>
        <v>1700</v>
      </c>
      <c r="L246" s="21"/>
    </row>
    <row r="247" spans="1:22" ht="14.25" x14ac:dyDescent="0.2">
      <c r="A247" s="18"/>
      <c r="B247" s="18"/>
      <c r="C247" s="18"/>
      <c r="D247" s="18" t="s">
        <v>741</v>
      </c>
      <c r="E247" s="19" t="s">
        <v>740</v>
      </c>
      <c r="F247" s="9">
        <f>Source!AU179</f>
        <v>10</v>
      </c>
      <c r="G247" s="21"/>
      <c r="H247" s="20"/>
      <c r="I247" s="9"/>
      <c r="J247" s="9"/>
      <c r="K247" s="21">
        <f>SUM(T241:T246)</f>
        <v>242.86</v>
      </c>
      <c r="L247" s="21"/>
    </row>
    <row r="248" spans="1:22" ht="14.25" x14ac:dyDescent="0.2">
      <c r="A248" s="18"/>
      <c r="B248" s="18"/>
      <c r="C248" s="18"/>
      <c r="D248" s="18" t="s">
        <v>742</v>
      </c>
      <c r="E248" s="19" t="s">
        <v>743</v>
      </c>
      <c r="F248" s="9">
        <f>Source!AQ179</f>
        <v>3.6</v>
      </c>
      <c r="G248" s="21"/>
      <c r="H248" s="20" t="str">
        <f>Source!DI179</f>
        <v/>
      </c>
      <c r="I248" s="9">
        <f>Source!AV179</f>
        <v>1</v>
      </c>
      <c r="J248" s="9"/>
      <c r="K248" s="21"/>
      <c r="L248" s="21">
        <f>Source!U179</f>
        <v>4.32</v>
      </c>
    </row>
    <row r="249" spans="1:22" ht="15" x14ac:dyDescent="0.25">
      <c r="A249" s="23"/>
      <c r="B249" s="23"/>
      <c r="C249" s="23"/>
      <c r="D249" s="23"/>
      <c r="E249" s="23"/>
      <c r="F249" s="23"/>
      <c r="G249" s="23"/>
      <c r="H249" s="23"/>
      <c r="I249" s="23"/>
      <c r="J249" s="45">
        <f>K243+K244+K246+K247+SUM(K245:K245)</f>
        <v>11840.810000000001</v>
      </c>
      <c r="K249" s="45"/>
      <c r="L249" s="24">
        <f>IF(Source!I179&lt;&gt;0, ROUND(J249/Source!I179, 2), 0)</f>
        <v>9867.34</v>
      </c>
      <c r="P249" s="22">
        <f>J249</f>
        <v>11840.810000000001</v>
      </c>
    </row>
    <row r="251" spans="1:22" ht="15" x14ac:dyDescent="0.25">
      <c r="A251" s="44" t="str">
        <f>CONCATENATE("Итого по подразделу: ",IF(Source!G182&lt;&gt;"Новый подраздел", Source!G182, ""))</f>
        <v>Итого по подразделу: Система отопления</v>
      </c>
      <c r="B251" s="44"/>
      <c r="C251" s="44"/>
      <c r="D251" s="44"/>
      <c r="E251" s="44"/>
      <c r="F251" s="44"/>
      <c r="G251" s="44"/>
      <c r="H251" s="44"/>
      <c r="I251" s="44"/>
      <c r="J251" s="42">
        <f>SUM(P146:P250)</f>
        <v>179262.25999999998</v>
      </c>
      <c r="K251" s="43"/>
      <c r="L251" s="27"/>
    </row>
    <row r="254" spans="1:22" ht="16.5" x14ac:dyDescent="0.25">
      <c r="A254" s="46" t="str">
        <f>CONCATENATE("Подраздел: ",IF(Source!G212&lt;&gt;"Новый подраздел", Source!G212, ""))</f>
        <v>Подраздел: Техническое обслуживание ИТП</v>
      </c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</row>
    <row r="256" spans="1:22" ht="15" x14ac:dyDescent="0.25">
      <c r="C256" s="47" t="str">
        <f>Source!G220</f>
        <v>УУТЭ</v>
      </c>
      <c r="D256" s="47"/>
      <c r="E256" s="47"/>
      <c r="F256" s="47"/>
      <c r="G256" s="47"/>
      <c r="H256" s="47"/>
      <c r="I256" s="47"/>
      <c r="J256" s="47"/>
      <c r="K256" s="47"/>
    </row>
    <row r="257" spans="1:22" ht="28.5" x14ac:dyDescent="0.2">
      <c r="A257" s="18">
        <v>22</v>
      </c>
      <c r="B257" s="18">
        <v>22</v>
      </c>
      <c r="C257" s="18" t="str">
        <f>Source!F221</f>
        <v>1.23-2103-22-3/1</v>
      </c>
      <c r="D257" s="18" t="str">
        <f>Source!G221</f>
        <v>Техническое обслуживание расходомера электромагнитного /</v>
      </c>
      <c r="E257" s="19" t="str">
        <f>Source!H221</f>
        <v>шт.</v>
      </c>
      <c r="F257" s="9">
        <f>Source!I221</f>
        <v>1</v>
      </c>
      <c r="G257" s="21"/>
      <c r="H257" s="20"/>
      <c r="I257" s="9"/>
      <c r="J257" s="9"/>
      <c r="K257" s="21"/>
      <c r="L257" s="21"/>
      <c r="Q257">
        <f>ROUND((Source!BZ221/100)*ROUND((Source!AF221*Source!AV221)*Source!I221, 2), 2)</f>
        <v>2090.27</v>
      </c>
      <c r="R257">
        <f>Source!X221</f>
        <v>2090.27</v>
      </c>
      <c r="S257">
        <f>ROUND((Source!CA221/100)*ROUND((Source!AF221*Source!AV221)*Source!I221, 2), 2)</f>
        <v>298.61</v>
      </c>
      <c r="T257">
        <f>Source!Y221</f>
        <v>298.61</v>
      </c>
      <c r="U257">
        <f>ROUND((175/100)*ROUND((Source!AE221*Source!AV221)*Source!I221, 2), 2)</f>
        <v>0</v>
      </c>
      <c r="V257">
        <f>ROUND((108/100)*ROUND(Source!CS221*Source!I221, 2), 2)</f>
        <v>0</v>
      </c>
    </row>
    <row r="258" spans="1:22" ht="14.25" x14ac:dyDescent="0.2">
      <c r="A258" s="18"/>
      <c r="B258" s="18"/>
      <c r="C258" s="18"/>
      <c r="D258" s="18" t="s">
        <v>737</v>
      </c>
      <c r="E258" s="19"/>
      <c r="F258" s="9"/>
      <c r="G258" s="21">
        <f>Source!AO221</f>
        <v>1493.05</v>
      </c>
      <c r="H258" s="20" t="str">
        <f>Source!DG221</f>
        <v>)*2</v>
      </c>
      <c r="I258" s="9">
        <f>Source!AV221</f>
        <v>1</v>
      </c>
      <c r="J258" s="9">
        <f>IF(Source!BA221&lt;&gt; 0, Source!BA221, 1)</f>
        <v>1</v>
      </c>
      <c r="K258" s="21">
        <f>Source!S221</f>
        <v>2986.1</v>
      </c>
      <c r="L258" s="21"/>
    </row>
    <row r="259" spans="1:22" ht="14.25" x14ac:dyDescent="0.2">
      <c r="A259" s="18"/>
      <c r="B259" s="18"/>
      <c r="C259" s="18"/>
      <c r="D259" s="18" t="s">
        <v>738</v>
      </c>
      <c r="E259" s="19"/>
      <c r="F259" s="9"/>
      <c r="G259" s="21">
        <f>Source!AL221</f>
        <v>19.14</v>
      </c>
      <c r="H259" s="20" t="str">
        <f>Source!DD221</f>
        <v>)*2</v>
      </c>
      <c r="I259" s="9">
        <f>Source!AW221</f>
        <v>1</v>
      </c>
      <c r="J259" s="9">
        <f>IF(Source!BC221&lt;&gt; 0, Source!BC221, 1)</f>
        <v>1</v>
      </c>
      <c r="K259" s="21">
        <f>Source!P221</f>
        <v>38.28</v>
      </c>
      <c r="L259" s="21"/>
    </row>
    <row r="260" spans="1:22" ht="14.25" x14ac:dyDescent="0.2">
      <c r="A260" s="18"/>
      <c r="B260" s="18"/>
      <c r="C260" s="18"/>
      <c r="D260" s="18" t="s">
        <v>739</v>
      </c>
      <c r="E260" s="19" t="s">
        <v>740</v>
      </c>
      <c r="F260" s="9">
        <f>Source!AT221</f>
        <v>70</v>
      </c>
      <c r="G260" s="21"/>
      <c r="H260" s="20"/>
      <c r="I260" s="9"/>
      <c r="J260" s="9"/>
      <c r="K260" s="21">
        <f>SUM(R257:R259)</f>
        <v>2090.27</v>
      </c>
      <c r="L260" s="21"/>
    </row>
    <row r="261" spans="1:22" ht="14.25" x14ac:dyDescent="0.2">
      <c r="A261" s="18"/>
      <c r="B261" s="18"/>
      <c r="C261" s="18"/>
      <c r="D261" s="18" t="s">
        <v>741</v>
      </c>
      <c r="E261" s="19" t="s">
        <v>740</v>
      </c>
      <c r="F261" s="9">
        <f>Source!AU221</f>
        <v>10</v>
      </c>
      <c r="G261" s="21"/>
      <c r="H261" s="20"/>
      <c r="I261" s="9"/>
      <c r="J261" s="9"/>
      <c r="K261" s="21">
        <f>SUM(T257:T260)</f>
        <v>298.61</v>
      </c>
      <c r="L261" s="21"/>
    </row>
    <row r="262" spans="1:22" ht="14.25" x14ac:dyDescent="0.2">
      <c r="A262" s="18"/>
      <c r="B262" s="18"/>
      <c r="C262" s="18"/>
      <c r="D262" s="18" t="s">
        <v>742</v>
      </c>
      <c r="E262" s="19" t="s">
        <v>743</v>
      </c>
      <c r="F262" s="9">
        <f>Source!AQ221</f>
        <v>1.8</v>
      </c>
      <c r="G262" s="21"/>
      <c r="H262" s="20" t="str">
        <f>Source!DI221</f>
        <v>)*2</v>
      </c>
      <c r="I262" s="9">
        <f>Source!AV221</f>
        <v>1</v>
      </c>
      <c r="J262" s="9"/>
      <c r="K262" s="21"/>
      <c r="L262" s="21">
        <f>Source!U221</f>
        <v>3.6</v>
      </c>
    </row>
    <row r="263" spans="1:22" ht="15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45">
        <f>K258+K259+K260+K261</f>
        <v>5413.2599999999993</v>
      </c>
      <c r="K263" s="45"/>
      <c r="L263" s="24">
        <f>IF(Source!I221&lt;&gt;0, ROUND(J263/Source!I221, 2), 0)</f>
        <v>5413.26</v>
      </c>
      <c r="P263" s="22">
        <f>J263</f>
        <v>5413.2599999999993</v>
      </c>
    </row>
    <row r="264" spans="1:22" ht="99.75" x14ac:dyDescent="0.2">
      <c r="A264" s="18">
        <v>23</v>
      </c>
      <c r="B264" s="18">
        <v>23</v>
      </c>
      <c r="C264" s="18" t="str">
        <f>Source!F222</f>
        <v>1.23-2103-8-1/1</v>
      </c>
      <c r="D264" s="18" t="str">
        <f>Source!G222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 / вычислитель тепловой энергии ВТЭ</v>
      </c>
      <c r="E264" s="19" t="str">
        <f>Source!H222</f>
        <v>шт.</v>
      </c>
      <c r="F264" s="9">
        <f>Source!I222</f>
        <v>1</v>
      </c>
      <c r="G264" s="21"/>
      <c r="H264" s="20"/>
      <c r="I264" s="9"/>
      <c r="J264" s="9"/>
      <c r="K264" s="21"/>
      <c r="L264" s="21"/>
      <c r="Q264">
        <f>ROUND((Source!BZ222/100)*ROUND((Source!AF222*Source!AV222)*Source!I222, 2), 2)</f>
        <v>1149.76</v>
      </c>
      <c r="R264">
        <f>Source!X222</f>
        <v>1149.76</v>
      </c>
      <c r="S264">
        <f>ROUND((Source!CA222/100)*ROUND((Source!AF222*Source!AV222)*Source!I222, 2), 2)</f>
        <v>164.25</v>
      </c>
      <c r="T264">
        <f>Source!Y222</f>
        <v>164.25</v>
      </c>
      <c r="U264">
        <f>ROUND((175/100)*ROUND((Source!AE222*Source!AV222)*Source!I222, 2), 2)</f>
        <v>0</v>
      </c>
      <c r="V264">
        <f>ROUND((108/100)*ROUND(Source!CS222*Source!I222, 2), 2)</f>
        <v>0</v>
      </c>
    </row>
    <row r="265" spans="1:22" ht="14.25" x14ac:dyDescent="0.2">
      <c r="A265" s="18"/>
      <c r="B265" s="18"/>
      <c r="C265" s="18"/>
      <c r="D265" s="18" t="s">
        <v>737</v>
      </c>
      <c r="E265" s="19"/>
      <c r="F265" s="9"/>
      <c r="G265" s="21">
        <f>Source!AO222</f>
        <v>821.26</v>
      </c>
      <c r="H265" s="20" t="str">
        <f>Source!DG222</f>
        <v>)*2</v>
      </c>
      <c r="I265" s="9">
        <f>Source!AV222</f>
        <v>1</v>
      </c>
      <c r="J265" s="9">
        <f>IF(Source!BA222&lt;&gt; 0, Source!BA222, 1)</f>
        <v>1</v>
      </c>
      <c r="K265" s="21">
        <f>Source!S222</f>
        <v>1642.52</v>
      </c>
      <c r="L265" s="21"/>
    </row>
    <row r="266" spans="1:22" ht="14.25" x14ac:dyDescent="0.2">
      <c r="A266" s="18"/>
      <c r="B266" s="18"/>
      <c r="C266" s="18"/>
      <c r="D266" s="18" t="s">
        <v>739</v>
      </c>
      <c r="E266" s="19" t="s">
        <v>740</v>
      </c>
      <c r="F266" s="9">
        <f>Source!AT222</f>
        <v>70</v>
      </c>
      <c r="G266" s="21"/>
      <c r="H266" s="20"/>
      <c r="I266" s="9"/>
      <c r="J266" s="9"/>
      <c r="K266" s="21">
        <f>SUM(R264:R265)</f>
        <v>1149.76</v>
      </c>
      <c r="L266" s="21"/>
    </row>
    <row r="267" spans="1:22" ht="14.25" x14ac:dyDescent="0.2">
      <c r="A267" s="18"/>
      <c r="B267" s="18"/>
      <c r="C267" s="18"/>
      <c r="D267" s="18" t="s">
        <v>741</v>
      </c>
      <c r="E267" s="19" t="s">
        <v>740</v>
      </c>
      <c r="F267" s="9">
        <f>Source!AU222</f>
        <v>10</v>
      </c>
      <c r="G267" s="21"/>
      <c r="H267" s="20"/>
      <c r="I267" s="9"/>
      <c r="J267" s="9"/>
      <c r="K267" s="21">
        <f>SUM(T264:T266)</f>
        <v>164.25</v>
      </c>
      <c r="L267" s="21"/>
    </row>
    <row r="268" spans="1:22" ht="14.25" x14ac:dyDescent="0.2">
      <c r="A268" s="18"/>
      <c r="B268" s="18"/>
      <c r="C268" s="18"/>
      <c r="D268" s="18" t="s">
        <v>742</v>
      </c>
      <c r="E268" s="19" t="s">
        <v>743</v>
      </c>
      <c r="F268" s="9">
        <f>Source!AQ222</f>
        <v>1.33</v>
      </c>
      <c r="G268" s="21"/>
      <c r="H268" s="20" t="str">
        <f>Source!DI222</f>
        <v>)*2</v>
      </c>
      <c r="I268" s="9">
        <f>Source!AV222</f>
        <v>1</v>
      </c>
      <c r="J268" s="9"/>
      <c r="K268" s="21"/>
      <c r="L268" s="21">
        <f>Source!U222</f>
        <v>2.66</v>
      </c>
    </row>
    <row r="269" spans="1:22" ht="15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45">
        <f>K265+K266+K267</f>
        <v>2956.5299999999997</v>
      </c>
      <c r="K269" s="45"/>
      <c r="L269" s="24">
        <f>IF(Source!I222&lt;&gt;0, ROUND(J269/Source!I222, 2), 0)</f>
        <v>2956.53</v>
      </c>
      <c r="P269" s="22">
        <f>J269</f>
        <v>2956.5299999999997</v>
      </c>
    </row>
    <row r="270" spans="1:22" ht="57" x14ac:dyDescent="0.2">
      <c r="A270" s="18">
        <v>24</v>
      </c>
      <c r="B270" s="18">
        <v>24</v>
      </c>
      <c r="C270" s="18" t="str">
        <f>Source!F223</f>
        <v>1.23-2103-22-3/1</v>
      </c>
      <c r="D270" s="18" t="str">
        <f>Source!G223</f>
        <v>Техническое обслуживание расходомера электромагнитного / расходомер электромагнитный фланцевый</v>
      </c>
      <c r="E270" s="19" t="str">
        <f>Source!H223</f>
        <v>шт.</v>
      </c>
      <c r="F270" s="9">
        <f>Source!I223</f>
        <v>3</v>
      </c>
      <c r="G270" s="21"/>
      <c r="H270" s="20"/>
      <c r="I270" s="9"/>
      <c r="J270" s="9"/>
      <c r="K270" s="21"/>
      <c r="L270" s="21"/>
      <c r="Q270">
        <f>ROUND((Source!BZ223/100)*ROUND((Source!AF223*Source!AV223)*Source!I223, 2), 2)</f>
        <v>6270.81</v>
      </c>
      <c r="R270">
        <f>Source!X223</f>
        <v>6270.81</v>
      </c>
      <c r="S270">
        <f>ROUND((Source!CA223/100)*ROUND((Source!AF223*Source!AV223)*Source!I223, 2), 2)</f>
        <v>895.83</v>
      </c>
      <c r="T270">
        <f>Source!Y223</f>
        <v>895.83</v>
      </c>
      <c r="U270">
        <f>ROUND((175/100)*ROUND((Source!AE223*Source!AV223)*Source!I223, 2), 2)</f>
        <v>0</v>
      </c>
      <c r="V270">
        <f>ROUND((108/100)*ROUND(Source!CS223*Source!I223, 2), 2)</f>
        <v>0</v>
      </c>
    </row>
    <row r="271" spans="1:22" ht="14.25" x14ac:dyDescent="0.2">
      <c r="A271" s="18"/>
      <c r="B271" s="18"/>
      <c r="C271" s="18"/>
      <c r="D271" s="18" t="s">
        <v>737</v>
      </c>
      <c r="E271" s="19"/>
      <c r="F271" s="9"/>
      <c r="G271" s="21">
        <f>Source!AO223</f>
        <v>1493.05</v>
      </c>
      <c r="H271" s="20" t="str">
        <f>Source!DG223</f>
        <v>)*2</v>
      </c>
      <c r="I271" s="9">
        <f>Source!AV223</f>
        <v>1</v>
      </c>
      <c r="J271" s="9">
        <f>IF(Source!BA223&lt;&gt; 0, Source!BA223, 1)</f>
        <v>1</v>
      </c>
      <c r="K271" s="21">
        <f>Source!S223</f>
        <v>8958.2999999999993</v>
      </c>
      <c r="L271" s="21"/>
    </row>
    <row r="272" spans="1:22" ht="14.25" x14ac:dyDescent="0.2">
      <c r="A272" s="18"/>
      <c r="B272" s="18"/>
      <c r="C272" s="18"/>
      <c r="D272" s="18" t="s">
        <v>738</v>
      </c>
      <c r="E272" s="19"/>
      <c r="F272" s="9"/>
      <c r="G272" s="21">
        <f>Source!AL223</f>
        <v>19.14</v>
      </c>
      <c r="H272" s="20" t="str">
        <f>Source!DD223</f>
        <v>)*2</v>
      </c>
      <c r="I272" s="9">
        <f>Source!AW223</f>
        <v>1</v>
      </c>
      <c r="J272" s="9">
        <f>IF(Source!BC223&lt;&gt; 0, Source!BC223, 1)</f>
        <v>1</v>
      </c>
      <c r="K272" s="21">
        <f>Source!P223</f>
        <v>114.84</v>
      </c>
      <c r="L272" s="21"/>
    </row>
    <row r="273" spans="1:22" ht="14.25" x14ac:dyDescent="0.2">
      <c r="A273" s="18"/>
      <c r="B273" s="18"/>
      <c r="C273" s="18"/>
      <c r="D273" s="18" t="s">
        <v>739</v>
      </c>
      <c r="E273" s="19" t="s">
        <v>740</v>
      </c>
      <c r="F273" s="9">
        <f>Source!AT223</f>
        <v>70</v>
      </c>
      <c r="G273" s="21"/>
      <c r="H273" s="20"/>
      <c r="I273" s="9"/>
      <c r="J273" s="9"/>
      <c r="K273" s="21">
        <f>SUM(R270:R272)</f>
        <v>6270.81</v>
      </c>
      <c r="L273" s="21"/>
    </row>
    <row r="274" spans="1:22" ht="14.25" x14ac:dyDescent="0.2">
      <c r="A274" s="18"/>
      <c r="B274" s="18"/>
      <c r="C274" s="18"/>
      <c r="D274" s="18" t="s">
        <v>741</v>
      </c>
      <c r="E274" s="19" t="s">
        <v>740</v>
      </c>
      <c r="F274" s="9">
        <f>Source!AU223</f>
        <v>10</v>
      </c>
      <c r="G274" s="21"/>
      <c r="H274" s="20"/>
      <c r="I274" s="9"/>
      <c r="J274" s="9"/>
      <c r="K274" s="21">
        <f>SUM(T270:T273)</f>
        <v>895.83</v>
      </c>
      <c r="L274" s="21"/>
    </row>
    <row r="275" spans="1:22" ht="14.25" x14ac:dyDescent="0.2">
      <c r="A275" s="18"/>
      <c r="B275" s="18"/>
      <c r="C275" s="18"/>
      <c r="D275" s="18" t="s">
        <v>742</v>
      </c>
      <c r="E275" s="19" t="s">
        <v>743</v>
      </c>
      <c r="F275" s="9">
        <f>Source!AQ223</f>
        <v>1.8</v>
      </c>
      <c r="G275" s="21"/>
      <c r="H275" s="20" t="str">
        <f>Source!DI223</f>
        <v>)*2</v>
      </c>
      <c r="I275" s="9">
        <f>Source!AV223</f>
        <v>1</v>
      </c>
      <c r="J275" s="9"/>
      <c r="K275" s="21"/>
      <c r="L275" s="21">
        <f>Source!U223</f>
        <v>10.8</v>
      </c>
    </row>
    <row r="276" spans="1:22" ht="15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45">
        <f>K271+K272+K273+K274</f>
        <v>16239.78</v>
      </c>
      <c r="K276" s="45"/>
      <c r="L276" s="24">
        <f>IF(Source!I223&lt;&gt;0, ROUND(J276/Source!I223, 2), 0)</f>
        <v>5413.26</v>
      </c>
      <c r="P276" s="22">
        <f>J276</f>
        <v>16239.78</v>
      </c>
    </row>
    <row r="277" spans="1:22" ht="57" x14ac:dyDescent="0.2">
      <c r="A277" s="18">
        <v>25</v>
      </c>
      <c r="B277" s="18">
        <v>25</v>
      </c>
      <c r="C277" s="18" t="str">
        <f>Source!F224</f>
        <v>1.23-2303-6-1/1</v>
      </c>
      <c r="D277" s="18" t="str">
        <f>Source!G224</f>
        <v>Техническое обслуживание термопреобразователя сопротивления с унифицированным выходным сигналом</v>
      </c>
      <c r="E277" s="19" t="str">
        <f>Source!H224</f>
        <v>шт.</v>
      </c>
      <c r="F277" s="9">
        <f>Source!I224</f>
        <v>2</v>
      </c>
      <c r="G277" s="21"/>
      <c r="H277" s="20"/>
      <c r="I277" s="9"/>
      <c r="J277" s="9"/>
      <c r="K277" s="21"/>
      <c r="L277" s="21"/>
      <c r="Q277">
        <f>ROUND((Source!BZ224/100)*ROUND((Source!AF224*Source!AV224)*Source!I224, 2), 2)</f>
        <v>933.91</v>
      </c>
      <c r="R277">
        <f>Source!X224</f>
        <v>933.91</v>
      </c>
      <c r="S277">
        <f>ROUND((Source!CA224/100)*ROUND((Source!AF224*Source!AV224)*Source!I224, 2), 2)</f>
        <v>133.41999999999999</v>
      </c>
      <c r="T277">
        <f>Source!Y224</f>
        <v>133.41999999999999</v>
      </c>
      <c r="U277">
        <f>ROUND((175/100)*ROUND((Source!AE224*Source!AV224)*Source!I224, 2), 2)</f>
        <v>0</v>
      </c>
      <c r="V277">
        <f>ROUND((108/100)*ROUND(Source!CS224*Source!I224, 2), 2)</f>
        <v>0</v>
      </c>
    </row>
    <row r="278" spans="1:22" ht="14.25" x14ac:dyDescent="0.2">
      <c r="A278" s="18"/>
      <c r="B278" s="18"/>
      <c r="C278" s="18"/>
      <c r="D278" s="18" t="s">
        <v>737</v>
      </c>
      <c r="E278" s="19"/>
      <c r="F278" s="9"/>
      <c r="G278" s="21">
        <f>Source!AO224</f>
        <v>333.54</v>
      </c>
      <c r="H278" s="20" t="str">
        <f>Source!DG224</f>
        <v>)*2</v>
      </c>
      <c r="I278" s="9">
        <f>Source!AV224</f>
        <v>1</v>
      </c>
      <c r="J278" s="9">
        <f>IF(Source!BA224&lt;&gt; 0, Source!BA224, 1)</f>
        <v>1</v>
      </c>
      <c r="K278" s="21">
        <f>Source!S224</f>
        <v>1334.16</v>
      </c>
      <c r="L278" s="21"/>
    </row>
    <row r="279" spans="1:22" ht="14.25" x14ac:dyDescent="0.2">
      <c r="A279" s="18"/>
      <c r="B279" s="18"/>
      <c r="C279" s="18"/>
      <c r="D279" s="18" t="s">
        <v>738</v>
      </c>
      <c r="E279" s="19"/>
      <c r="F279" s="9"/>
      <c r="G279" s="21">
        <f>Source!AL224</f>
        <v>20.239999999999998</v>
      </c>
      <c r="H279" s="20" t="str">
        <f>Source!DD224</f>
        <v>)*2</v>
      </c>
      <c r="I279" s="9">
        <f>Source!AW224</f>
        <v>1</v>
      </c>
      <c r="J279" s="9">
        <f>IF(Source!BC224&lt;&gt; 0, Source!BC224, 1)</f>
        <v>1</v>
      </c>
      <c r="K279" s="21">
        <f>Source!P224</f>
        <v>80.959999999999994</v>
      </c>
      <c r="L279" s="21"/>
    </row>
    <row r="280" spans="1:22" ht="14.25" x14ac:dyDescent="0.2">
      <c r="A280" s="18"/>
      <c r="B280" s="18"/>
      <c r="C280" s="18"/>
      <c r="D280" s="18" t="s">
        <v>739</v>
      </c>
      <c r="E280" s="19" t="s">
        <v>740</v>
      </c>
      <c r="F280" s="9">
        <f>Source!AT224</f>
        <v>70</v>
      </c>
      <c r="G280" s="21"/>
      <c r="H280" s="20"/>
      <c r="I280" s="9"/>
      <c r="J280" s="9"/>
      <c r="K280" s="21">
        <f>SUM(R277:R279)</f>
        <v>933.91</v>
      </c>
      <c r="L280" s="21"/>
    </row>
    <row r="281" spans="1:22" ht="14.25" x14ac:dyDescent="0.2">
      <c r="A281" s="18"/>
      <c r="B281" s="18"/>
      <c r="C281" s="18"/>
      <c r="D281" s="18" t="s">
        <v>741</v>
      </c>
      <c r="E281" s="19" t="s">
        <v>740</v>
      </c>
      <c r="F281" s="9">
        <f>Source!AU224</f>
        <v>10</v>
      </c>
      <c r="G281" s="21"/>
      <c r="H281" s="20"/>
      <c r="I281" s="9"/>
      <c r="J281" s="9"/>
      <c r="K281" s="21">
        <f>SUM(T277:T280)</f>
        <v>133.41999999999999</v>
      </c>
      <c r="L281" s="21"/>
    </row>
    <row r="282" spans="1:22" ht="14.25" x14ac:dyDescent="0.2">
      <c r="A282" s="18"/>
      <c r="B282" s="18"/>
      <c r="C282" s="18"/>
      <c r="D282" s="18" t="s">
        <v>742</v>
      </c>
      <c r="E282" s="19" t="s">
        <v>743</v>
      </c>
      <c r="F282" s="9">
        <f>Source!AQ224</f>
        <v>0.47</v>
      </c>
      <c r="G282" s="21"/>
      <c r="H282" s="20" t="str">
        <f>Source!DI224</f>
        <v>)*2</v>
      </c>
      <c r="I282" s="9">
        <f>Source!AV224</f>
        <v>1</v>
      </c>
      <c r="J282" s="9"/>
      <c r="K282" s="21"/>
      <c r="L282" s="21">
        <f>Source!U224</f>
        <v>1.88</v>
      </c>
    </row>
    <row r="283" spans="1:22" ht="15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45">
        <f>K278+K279+K280+K281</f>
        <v>2482.4500000000003</v>
      </c>
      <c r="K283" s="45"/>
      <c r="L283" s="24">
        <f>IF(Source!I224&lt;&gt;0, ROUND(J283/Source!I224, 2), 0)</f>
        <v>1241.23</v>
      </c>
      <c r="P283" s="22">
        <f>J283</f>
        <v>2482.4500000000003</v>
      </c>
    </row>
    <row r="284" spans="1:22" ht="42.75" x14ac:dyDescent="0.2">
      <c r="A284" s="18">
        <v>26</v>
      </c>
      <c r="B284" s="18">
        <v>26</v>
      </c>
      <c r="C284" s="18" t="str">
        <f>Source!F225</f>
        <v>1.23-2103-27-1/1</v>
      </c>
      <c r="D284" s="18" t="str">
        <f>Source!G225</f>
        <v>Техническое обслуживание преобразователя давления МТ100 и аналогов</v>
      </c>
      <c r="E284" s="19" t="str">
        <f>Source!H225</f>
        <v>10 шт.</v>
      </c>
      <c r="F284" s="9">
        <f>Source!I225</f>
        <v>0.2</v>
      </c>
      <c r="G284" s="21"/>
      <c r="H284" s="20"/>
      <c r="I284" s="9"/>
      <c r="J284" s="9"/>
      <c r="K284" s="21"/>
      <c r="L284" s="21"/>
      <c r="Q284">
        <f>ROUND((Source!BZ225/100)*ROUND((Source!AF225*Source!AV225)*Source!I225, 2), 2)</f>
        <v>2483.81</v>
      </c>
      <c r="R284">
        <f>Source!X225</f>
        <v>2483.81</v>
      </c>
      <c r="S284">
        <f>ROUND((Source!CA225/100)*ROUND((Source!AF225*Source!AV225)*Source!I225, 2), 2)</f>
        <v>354.83</v>
      </c>
      <c r="T284">
        <f>Source!Y225</f>
        <v>354.83</v>
      </c>
      <c r="U284">
        <f>ROUND((175/100)*ROUND((Source!AE225*Source!AV225)*Source!I225, 2), 2)</f>
        <v>0</v>
      </c>
      <c r="V284">
        <f>ROUND((108/100)*ROUND(Source!CS225*Source!I225, 2), 2)</f>
        <v>0</v>
      </c>
    </row>
    <row r="285" spans="1:22" x14ac:dyDescent="0.2">
      <c r="D285" s="25" t="str">
        <f>"Объем: "&amp;Source!I225&amp;"=2/"&amp;"10"</f>
        <v>Объем: 0,2=2/10</v>
      </c>
    </row>
    <row r="286" spans="1:22" ht="14.25" x14ac:dyDescent="0.2">
      <c r="A286" s="18"/>
      <c r="B286" s="18"/>
      <c r="C286" s="18"/>
      <c r="D286" s="18" t="s">
        <v>737</v>
      </c>
      <c r="E286" s="19"/>
      <c r="F286" s="9"/>
      <c r="G286" s="21">
        <f>Source!AO225</f>
        <v>8870.75</v>
      </c>
      <c r="H286" s="20" t="str">
        <f>Source!DG225</f>
        <v>)*2</v>
      </c>
      <c r="I286" s="9">
        <f>Source!AV225</f>
        <v>1</v>
      </c>
      <c r="J286" s="9">
        <f>IF(Source!BA225&lt;&gt; 0, Source!BA225, 1)</f>
        <v>1</v>
      </c>
      <c r="K286" s="21">
        <f>Source!S225</f>
        <v>3548.3</v>
      </c>
      <c r="L286" s="21"/>
    </row>
    <row r="287" spans="1:22" ht="14.25" x14ac:dyDescent="0.2">
      <c r="A287" s="18"/>
      <c r="B287" s="18"/>
      <c r="C287" s="18"/>
      <c r="D287" s="18" t="s">
        <v>738</v>
      </c>
      <c r="E287" s="19"/>
      <c r="F287" s="9"/>
      <c r="G287" s="21">
        <f>Source!AL225</f>
        <v>17.39</v>
      </c>
      <c r="H287" s="20" t="str">
        <f>Source!DD225</f>
        <v>)*2</v>
      </c>
      <c r="I287" s="9">
        <f>Source!AW225</f>
        <v>1</v>
      </c>
      <c r="J287" s="9">
        <f>IF(Source!BC225&lt;&gt; 0, Source!BC225, 1)</f>
        <v>1</v>
      </c>
      <c r="K287" s="21">
        <f>Source!P225</f>
        <v>6.96</v>
      </c>
      <c r="L287" s="21"/>
    </row>
    <row r="288" spans="1:22" ht="14.25" x14ac:dyDescent="0.2">
      <c r="A288" s="18"/>
      <c r="B288" s="18"/>
      <c r="C288" s="18"/>
      <c r="D288" s="18" t="s">
        <v>739</v>
      </c>
      <c r="E288" s="19" t="s">
        <v>740</v>
      </c>
      <c r="F288" s="9">
        <f>Source!AT225</f>
        <v>70</v>
      </c>
      <c r="G288" s="21"/>
      <c r="H288" s="20"/>
      <c r="I288" s="9"/>
      <c r="J288" s="9"/>
      <c r="K288" s="21">
        <f>SUM(R284:R287)</f>
        <v>2483.81</v>
      </c>
      <c r="L288" s="21"/>
    </row>
    <row r="289" spans="1:22" ht="14.25" x14ac:dyDescent="0.2">
      <c r="A289" s="18"/>
      <c r="B289" s="18"/>
      <c r="C289" s="18"/>
      <c r="D289" s="18" t="s">
        <v>741</v>
      </c>
      <c r="E289" s="19" t="s">
        <v>740</v>
      </c>
      <c r="F289" s="9">
        <f>Source!AU225</f>
        <v>10</v>
      </c>
      <c r="G289" s="21"/>
      <c r="H289" s="20"/>
      <c r="I289" s="9"/>
      <c r="J289" s="9"/>
      <c r="K289" s="21">
        <f>SUM(T284:T288)</f>
        <v>354.83</v>
      </c>
      <c r="L289" s="21"/>
    </row>
    <row r="290" spans="1:22" ht="14.25" x14ac:dyDescent="0.2">
      <c r="A290" s="18"/>
      <c r="B290" s="18"/>
      <c r="C290" s="18"/>
      <c r="D290" s="18" t="s">
        <v>742</v>
      </c>
      <c r="E290" s="19" t="s">
        <v>743</v>
      </c>
      <c r="F290" s="9">
        <f>Source!AQ225</f>
        <v>12.5</v>
      </c>
      <c r="G290" s="21"/>
      <c r="H290" s="20" t="str">
        <f>Source!DI225</f>
        <v>)*2</v>
      </c>
      <c r="I290" s="9">
        <f>Source!AV225</f>
        <v>1</v>
      </c>
      <c r="J290" s="9"/>
      <c r="K290" s="21"/>
      <c r="L290" s="21">
        <f>Source!U225</f>
        <v>5</v>
      </c>
    </row>
    <row r="291" spans="1:22" ht="15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45">
        <f>K286+K287+K288+K289</f>
        <v>6393.9</v>
      </c>
      <c r="K291" s="45"/>
      <c r="L291" s="24">
        <f>IF(Source!I225&lt;&gt;0, ROUND(J291/Source!I225, 2), 0)</f>
        <v>31969.5</v>
      </c>
      <c r="P291" s="22">
        <f>J291</f>
        <v>6393.9</v>
      </c>
    </row>
    <row r="292" spans="1:22" ht="28.5" x14ac:dyDescent="0.2">
      <c r="A292" s="18">
        <v>27</v>
      </c>
      <c r="B292" s="18">
        <v>27</v>
      </c>
      <c r="C292" s="18" t="str">
        <f>Source!F226</f>
        <v>1.22-2103-2-1/1</v>
      </c>
      <c r="D292" s="18" t="str">
        <f>Source!G226</f>
        <v>Техническое обслуживание сетевой линии связи</v>
      </c>
      <c r="E292" s="19" t="str">
        <f>Source!H226</f>
        <v>100 м</v>
      </c>
      <c r="F292" s="9">
        <f>Source!I226</f>
        <v>5.5E-2</v>
      </c>
      <c r="G292" s="21"/>
      <c r="H292" s="20"/>
      <c r="I292" s="9"/>
      <c r="J292" s="9"/>
      <c r="K292" s="21"/>
      <c r="L292" s="21"/>
      <c r="Q292">
        <f>ROUND((Source!BZ226/100)*ROUND((Source!AF226*Source!AV226)*Source!I226, 2), 2)</f>
        <v>19.12</v>
      </c>
      <c r="R292">
        <f>Source!X226</f>
        <v>19.12</v>
      </c>
      <c r="S292">
        <f>ROUND((Source!CA226/100)*ROUND((Source!AF226*Source!AV226)*Source!I226, 2), 2)</f>
        <v>2.73</v>
      </c>
      <c r="T292">
        <f>Source!Y226</f>
        <v>2.73</v>
      </c>
      <c r="U292">
        <f>ROUND((175/100)*ROUND((Source!AE226*Source!AV226)*Source!I226, 2), 2)</f>
        <v>0</v>
      </c>
      <c r="V292">
        <f>ROUND((108/100)*ROUND(Source!CS226*Source!I226, 2), 2)</f>
        <v>0</v>
      </c>
    </row>
    <row r="293" spans="1:22" x14ac:dyDescent="0.2">
      <c r="D293" s="25" t="str">
        <f>"Объем: "&amp;Source!I226&amp;"=(35+"&amp;"10+"&amp;"10)*"&amp;"1*"&amp;"0,1/"&amp;"100"</f>
        <v>Объем: 0,055=(35+10+10)*1*0,1/100</v>
      </c>
    </row>
    <row r="294" spans="1:22" ht="14.25" x14ac:dyDescent="0.2">
      <c r="A294" s="18"/>
      <c r="B294" s="18"/>
      <c r="C294" s="18"/>
      <c r="D294" s="18" t="s">
        <v>737</v>
      </c>
      <c r="E294" s="19"/>
      <c r="F294" s="9"/>
      <c r="G294" s="21">
        <f>Source!AO226</f>
        <v>496.76</v>
      </c>
      <c r="H294" s="20" t="str">
        <f>Source!DG226</f>
        <v/>
      </c>
      <c r="I294" s="9">
        <f>Source!AV226</f>
        <v>1</v>
      </c>
      <c r="J294" s="9">
        <f>IF(Source!BA226&lt;&gt; 0, Source!BA226, 1)</f>
        <v>1</v>
      </c>
      <c r="K294" s="21">
        <f>Source!S226</f>
        <v>27.32</v>
      </c>
      <c r="L294" s="21"/>
    </row>
    <row r="295" spans="1:22" ht="14.25" x14ac:dyDescent="0.2">
      <c r="A295" s="18"/>
      <c r="B295" s="18"/>
      <c r="C295" s="18"/>
      <c r="D295" s="18" t="s">
        <v>739</v>
      </c>
      <c r="E295" s="19" t="s">
        <v>740</v>
      </c>
      <c r="F295" s="9">
        <f>Source!AT226</f>
        <v>70</v>
      </c>
      <c r="G295" s="21"/>
      <c r="H295" s="20"/>
      <c r="I295" s="9"/>
      <c r="J295" s="9"/>
      <c r="K295" s="21">
        <f>SUM(R292:R294)</f>
        <v>19.12</v>
      </c>
      <c r="L295" s="21"/>
    </row>
    <row r="296" spans="1:22" ht="14.25" x14ac:dyDescent="0.2">
      <c r="A296" s="18"/>
      <c r="B296" s="18"/>
      <c r="C296" s="18"/>
      <c r="D296" s="18" t="s">
        <v>741</v>
      </c>
      <c r="E296" s="19" t="s">
        <v>740</v>
      </c>
      <c r="F296" s="9">
        <f>Source!AU226</f>
        <v>10</v>
      </c>
      <c r="G296" s="21"/>
      <c r="H296" s="20"/>
      <c r="I296" s="9"/>
      <c r="J296" s="9"/>
      <c r="K296" s="21">
        <f>SUM(T292:T295)</f>
        <v>2.73</v>
      </c>
      <c r="L296" s="21"/>
    </row>
    <row r="297" spans="1:22" ht="14.25" x14ac:dyDescent="0.2">
      <c r="A297" s="18"/>
      <c r="B297" s="18"/>
      <c r="C297" s="18"/>
      <c r="D297" s="18" t="s">
        <v>742</v>
      </c>
      <c r="E297" s="19" t="s">
        <v>743</v>
      </c>
      <c r="F297" s="9">
        <f>Source!AQ226</f>
        <v>0.7</v>
      </c>
      <c r="G297" s="21"/>
      <c r="H297" s="20" t="str">
        <f>Source!DI226</f>
        <v/>
      </c>
      <c r="I297" s="9">
        <f>Source!AV226</f>
        <v>1</v>
      </c>
      <c r="J297" s="9"/>
      <c r="K297" s="21"/>
      <c r="L297" s="21">
        <f>Source!U226</f>
        <v>3.85E-2</v>
      </c>
    </row>
    <row r="298" spans="1:22" ht="15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45">
        <f>K294+K295+K296</f>
        <v>49.169999999999995</v>
      </c>
      <c r="K298" s="45"/>
      <c r="L298" s="24">
        <f>IF(Source!I226&lt;&gt;0, ROUND(J298/Source!I226, 2), 0)</f>
        <v>894</v>
      </c>
      <c r="P298" s="22">
        <f>J298</f>
        <v>49.169999999999995</v>
      </c>
    </row>
    <row r="299" spans="1:22" ht="99.75" x14ac:dyDescent="0.2">
      <c r="A299" s="18">
        <v>28</v>
      </c>
      <c r="B299" s="18">
        <v>28</v>
      </c>
      <c r="C299" s="18" t="str">
        <f>Source!F227</f>
        <v>1.23-2303-5-1/1</v>
      </c>
      <c r="D299" s="18" t="str">
        <f>Source!G227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Шкаф узла учета</v>
      </c>
      <c r="E299" s="19" t="str">
        <f>Source!H227</f>
        <v>шт.</v>
      </c>
      <c r="F299" s="9">
        <f>Source!I227</f>
        <v>1</v>
      </c>
      <c r="G299" s="21"/>
      <c r="H299" s="20"/>
      <c r="I299" s="9"/>
      <c r="J299" s="9"/>
      <c r="K299" s="21"/>
      <c r="L299" s="21"/>
      <c r="Q299">
        <f>ROUND((Source!BZ227/100)*ROUND((Source!AF227*Source!AV227)*Source!I227, 2), 2)</f>
        <v>1142.04</v>
      </c>
      <c r="R299">
        <f>Source!X227</f>
        <v>1142.04</v>
      </c>
      <c r="S299">
        <f>ROUND((Source!CA227/100)*ROUND((Source!AF227*Source!AV227)*Source!I227, 2), 2)</f>
        <v>163.15</v>
      </c>
      <c r="T299">
        <f>Source!Y227</f>
        <v>163.15</v>
      </c>
      <c r="U299">
        <f>ROUND((175/100)*ROUND((Source!AE227*Source!AV227)*Source!I227, 2), 2)</f>
        <v>0</v>
      </c>
      <c r="V299">
        <f>ROUND((108/100)*ROUND(Source!CS227*Source!I227, 2), 2)</f>
        <v>0</v>
      </c>
    </row>
    <row r="300" spans="1:22" ht="14.25" x14ac:dyDescent="0.2">
      <c r="A300" s="18"/>
      <c r="B300" s="18"/>
      <c r="C300" s="18"/>
      <c r="D300" s="18" t="s">
        <v>737</v>
      </c>
      <c r="E300" s="19"/>
      <c r="F300" s="9"/>
      <c r="G300" s="21">
        <f>Source!AO227</f>
        <v>815.74</v>
      </c>
      <c r="H300" s="20" t="str">
        <f>Source!DG227</f>
        <v>)*2</v>
      </c>
      <c r="I300" s="9">
        <f>Source!AV227</f>
        <v>1</v>
      </c>
      <c r="J300" s="9">
        <f>IF(Source!BA227&lt;&gt; 0, Source!BA227, 1)</f>
        <v>1</v>
      </c>
      <c r="K300" s="21">
        <f>Source!S227</f>
        <v>1631.48</v>
      </c>
      <c r="L300" s="21"/>
    </row>
    <row r="301" spans="1:22" ht="14.25" x14ac:dyDescent="0.2">
      <c r="A301" s="18"/>
      <c r="B301" s="18"/>
      <c r="C301" s="18"/>
      <c r="D301" s="18" t="s">
        <v>739</v>
      </c>
      <c r="E301" s="19" t="s">
        <v>740</v>
      </c>
      <c r="F301" s="9">
        <f>Source!AT227</f>
        <v>70</v>
      </c>
      <c r="G301" s="21"/>
      <c r="H301" s="20"/>
      <c r="I301" s="9"/>
      <c r="J301" s="9"/>
      <c r="K301" s="21">
        <f>SUM(R299:R300)</f>
        <v>1142.04</v>
      </c>
      <c r="L301" s="21"/>
    </row>
    <row r="302" spans="1:22" ht="14.25" x14ac:dyDescent="0.2">
      <c r="A302" s="18"/>
      <c r="B302" s="18"/>
      <c r="C302" s="18"/>
      <c r="D302" s="18" t="s">
        <v>741</v>
      </c>
      <c r="E302" s="19" t="s">
        <v>740</v>
      </c>
      <c r="F302" s="9">
        <f>Source!AU227</f>
        <v>10</v>
      </c>
      <c r="G302" s="21"/>
      <c r="H302" s="20"/>
      <c r="I302" s="9"/>
      <c r="J302" s="9"/>
      <c r="K302" s="21">
        <f>SUM(T299:T301)</f>
        <v>163.15</v>
      </c>
      <c r="L302" s="21"/>
    </row>
    <row r="303" spans="1:22" ht="14.25" x14ac:dyDescent="0.2">
      <c r="A303" s="18"/>
      <c r="B303" s="18"/>
      <c r="C303" s="18"/>
      <c r="D303" s="18" t="s">
        <v>742</v>
      </c>
      <c r="E303" s="19" t="s">
        <v>743</v>
      </c>
      <c r="F303" s="9">
        <f>Source!AQ227</f>
        <v>1.06</v>
      </c>
      <c r="G303" s="21"/>
      <c r="H303" s="20" t="str">
        <f>Source!DI227</f>
        <v>)*2</v>
      </c>
      <c r="I303" s="9">
        <f>Source!AV227</f>
        <v>1</v>
      </c>
      <c r="J303" s="9"/>
      <c r="K303" s="21"/>
      <c r="L303" s="21">
        <f>Source!U227</f>
        <v>2.12</v>
      </c>
    </row>
    <row r="304" spans="1:22" ht="15" x14ac:dyDescent="0.25">
      <c r="A304" s="23"/>
      <c r="B304" s="23"/>
      <c r="C304" s="23"/>
      <c r="D304" s="23"/>
      <c r="E304" s="23"/>
      <c r="F304" s="23"/>
      <c r="G304" s="23"/>
      <c r="H304" s="23"/>
      <c r="I304" s="23"/>
      <c r="J304" s="45">
        <f>K300+K301+K302</f>
        <v>2936.67</v>
      </c>
      <c r="K304" s="45"/>
      <c r="L304" s="24">
        <f>IF(Source!I227&lt;&gt;0, ROUND(J304/Source!I227, 2), 0)</f>
        <v>2936.67</v>
      </c>
      <c r="P304" s="22">
        <f>J304</f>
        <v>2936.67</v>
      </c>
    </row>
    <row r="306" spans="1:22" ht="15" x14ac:dyDescent="0.25">
      <c r="A306" s="44" t="str">
        <f>CONCATENATE("Итого по подразделу: ",IF(Source!G230&lt;&gt;"Новый подраздел", Source!G230, ""))</f>
        <v>Итого по подразделу: Техническое обслуживание ИТП</v>
      </c>
      <c r="B306" s="44"/>
      <c r="C306" s="44"/>
      <c r="D306" s="44"/>
      <c r="E306" s="44"/>
      <c r="F306" s="44"/>
      <c r="G306" s="44"/>
      <c r="H306" s="44"/>
      <c r="I306" s="44"/>
      <c r="J306" s="42">
        <f>SUM(P254:P305)</f>
        <v>36471.759999999995</v>
      </c>
      <c r="K306" s="43"/>
      <c r="L306" s="27"/>
    </row>
    <row r="309" spans="1:22" ht="16.5" x14ac:dyDescent="0.25">
      <c r="A309" s="46" t="str">
        <f>CONCATENATE("Подраздел: ",IF(Source!G260&lt;&gt;"Новый подраздел", Source!G260, ""))</f>
        <v>Подраздел: Автоматизация ИТП</v>
      </c>
      <c r="B309" s="46"/>
      <c r="C309" s="46"/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22" ht="28.5" x14ac:dyDescent="0.2">
      <c r="A310" s="18">
        <v>29</v>
      </c>
      <c r="B310" s="18">
        <v>29</v>
      </c>
      <c r="C310" s="18" t="str">
        <f>Source!F264</f>
        <v>1.23-2303-19-1/1</v>
      </c>
      <c r="D310" s="18" t="str">
        <f>Source!G264</f>
        <v>Техническое обслуживание шкафа блока автоматики  ЩАИТП</v>
      </c>
      <c r="E310" s="19" t="str">
        <f>Source!H264</f>
        <v>шт.</v>
      </c>
      <c r="F310" s="9">
        <f>Source!I264</f>
        <v>2</v>
      </c>
      <c r="G310" s="21"/>
      <c r="H310" s="20"/>
      <c r="I310" s="9"/>
      <c r="J310" s="9"/>
      <c r="K310" s="21"/>
      <c r="L310" s="21"/>
      <c r="Q310">
        <f>ROUND((Source!BZ264/100)*ROUND((Source!AF264*Source!AV264)*Source!I264, 2), 2)</f>
        <v>851.54</v>
      </c>
      <c r="R310">
        <f>Source!X264</f>
        <v>851.54</v>
      </c>
      <c r="S310">
        <f>ROUND((Source!CA264/100)*ROUND((Source!AF264*Source!AV264)*Source!I264, 2), 2)</f>
        <v>121.65</v>
      </c>
      <c r="T310">
        <f>Source!Y264</f>
        <v>121.65</v>
      </c>
      <c r="U310">
        <f>ROUND((175/100)*ROUND((Source!AE264*Source!AV264)*Source!I264, 2), 2)</f>
        <v>0</v>
      </c>
      <c r="V310">
        <f>ROUND((108/100)*ROUND(Source!CS264*Source!I264, 2), 2)</f>
        <v>0</v>
      </c>
    </row>
    <row r="311" spans="1:22" ht="14.25" x14ac:dyDescent="0.2">
      <c r="A311" s="18"/>
      <c r="B311" s="18"/>
      <c r="C311" s="18"/>
      <c r="D311" s="18" t="s">
        <v>737</v>
      </c>
      <c r="E311" s="19"/>
      <c r="F311" s="9"/>
      <c r="G311" s="21">
        <f>Source!AO264</f>
        <v>152.06</v>
      </c>
      <c r="H311" s="20" t="str">
        <f>Source!DG264</f>
        <v>)*4</v>
      </c>
      <c r="I311" s="9">
        <f>Source!AV264</f>
        <v>1</v>
      </c>
      <c r="J311" s="9">
        <f>IF(Source!BA264&lt;&gt; 0, Source!BA264, 1)</f>
        <v>1</v>
      </c>
      <c r="K311" s="21">
        <f>Source!S264</f>
        <v>1216.48</v>
      </c>
      <c r="L311" s="21"/>
    </row>
    <row r="312" spans="1:22" ht="14.25" x14ac:dyDescent="0.2">
      <c r="A312" s="18"/>
      <c r="B312" s="18"/>
      <c r="C312" s="18"/>
      <c r="D312" s="18" t="s">
        <v>738</v>
      </c>
      <c r="E312" s="19"/>
      <c r="F312" s="9"/>
      <c r="G312" s="21">
        <f>Source!AL264</f>
        <v>0.02</v>
      </c>
      <c r="H312" s="20" t="str">
        <f>Source!DD264</f>
        <v>)*4</v>
      </c>
      <c r="I312" s="9">
        <f>Source!AW264</f>
        <v>1</v>
      </c>
      <c r="J312" s="9">
        <f>IF(Source!BC264&lt;&gt; 0, Source!BC264, 1)</f>
        <v>1</v>
      </c>
      <c r="K312" s="21">
        <f>Source!P264</f>
        <v>0.16</v>
      </c>
      <c r="L312" s="21"/>
    </row>
    <row r="313" spans="1:22" ht="14.25" x14ac:dyDescent="0.2">
      <c r="A313" s="18"/>
      <c r="B313" s="18"/>
      <c r="C313" s="18"/>
      <c r="D313" s="18" t="s">
        <v>739</v>
      </c>
      <c r="E313" s="19" t="s">
        <v>740</v>
      </c>
      <c r="F313" s="9">
        <f>Source!AT264</f>
        <v>70</v>
      </c>
      <c r="G313" s="21"/>
      <c r="H313" s="20"/>
      <c r="I313" s="9"/>
      <c r="J313" s="9"/>
      <c r="K313" s="21">
        <f>SUM(R310:R312)</f>
        <v>851.54</v>
      </c>
      <c r="L313" s="21"/>
    </row>
    <row r="314" spans="1:22" ht="14.25" x14ac:dyDescent="0.2">
      <c r="A314" s="18"/>
      <c r="B314" s="18"/>
      <c r="C314" s="18"/>
      <c r="D314" s="18" t="s">
        <v>741</v>
      </c>
      <c r="E314" s="19" t="s">
        <v>740</v>
      </c>
      <c r="F314" s="9">
        <f>Source!AU264</f>
        <v>10</v>
      </c>
      <c r="G314" s="21"/>
      <c r="H314" s="20"/>
      <c r="I314" s="9"/>
      <c r="J314" s="9"/>
      <c r="K314" s="21">
        <f>SUM(T310:T313)</f>
        <v>121.65</v>
      </c>
      <c r="L314" s="21"/>
    </row>
    <row r="315" spans="1:22" ht="14.25" x14ac:dyDescent="0.2">
      <c r="A315" s="18"/>
      <c r="B315" s="18"/>
      <c r="C315" s="18"/>
      <c r="D315" s="18" t="s">
        <v>742</v>
      </c>
      <c r="E315" s="19" t="s">
        <v>743</v>
      </c>
      <c r="F315" s="9">
        <f>Source!AQ264</f>
        <v>0.3</v>
      </c>
      <c r="G315" s="21"/>
      <c r="H315" s="20" t="str">
        <f>Source!DI264</f>
        <v>)*4</v>
      </c>
      <c r="I315" s="9">
        <f>Source!AV264</f>
        <v>1</v>
      </c>
      <c r="J315" s="9"/>
      <c r="K315" s="21"/>
      <c r="L315" s="21">
        <f>Source!U264</f>
        <v>2.4</v>
      </c>
    </row>
    <row r="316" spans="1:22" ht="15" x14ac:dyDescent="0.25">
      <c r="A316" s="23"/>
      <c r="B316" s="23"/>
      <c r="C316" s="23"/>
      <c r="D316" s="23"/>
      <c r="E316" s="23"/>
      <c r="F316" s="23"/>
      <c r="G316" s="23"/>
      <c r="H316" s="23"/>
      <c r="I316" s="23"/>
      <c r="J316" s="45">
        <f>K311+K312+K313+K314</f>
        <v>2189.8300000000004</v>
      </c>
      <c r="K316" s="45"/>
      <c r="L316" s="24">
        <f>IF(Source!I264&lt;&gt;0, ROUND(J316/Source!I264, 2), 0)</f>
        <v>1094.92</v>
      </c>
      <c r="P316" s="22">
        <f>J316</f>
        <v>2189.8300000000004</v>
      </c>
    </row>
    <row r="317" spans="1:22" ht="57" x14ac:dyDescent="0.2">
      <c r="A317" s="18">
        <v>30</v>
      </c>
      <c r="B317" s="18">
        <v>30</v>
      </c>
      <c r="C317" s="18" t="str">
        <f>Source!F265</f>
        <v>1.23-2303-6-1/1</v>
      </c>
      <c r="D317" s="18" t="str">
        <f>Source!G265</f>
        <v>Техническое обслуживание термопреобразователя сопротивления с унифицированным выходным сигналом</v>
      </c>
      <c r="E317" s="19" t="str">
        <f>Source!H265</f>
        <v>шт.</v>
      </c>
      <c r="F317" s="9">
        <f>Source!I265</f>
        <v>6</v>
      </c>
      <c r="G317" s="21"/>
      <c r="H317" s="20"/>
      <c r="I317" s="9"/>
      <c r="J317" s="9"/>
      <c r="K317" s="21"/>
      <c r="L317" s="21"/>
      <c r="Q317">
        <f>ROUND((Source!BZ265/100)*ROUND((Source!AF265*Source!AV265)*Source!I265, 2), 2)</f>
        <v>1400.87</v>
      </c>
      <c r="R317">
        <f>Source!X265</f>
        <v>1400.87</v>
      </c>
      <c r="S317">
        <f>ROUND((Source!CA265/100)*ROUND((Source!AF265*Source!AV265)*Source!I265, 2), 2)</f>
        <v>200.12</v>
      </c>
      <c r="T317">
        <f>Source!Y265</f>
        <v>200.12</v>
      </c>
      <c r="U317">
        <f>ROUND((175/100)*ROUND((Source!AE265*Source!AV265)*Source!I265, 2), 2)</f>
        <v>0</v>
      </c>
      <c r="V317">
        <f>ROUND((108/100)*ROUND(Source!CS265*Source!I265, 2), 2)</f>
        <v>0</v>
      </c>
    </row>
    <row r="318" spans="1:22" ht="14.25" x14ac:dyDescent="0.2">
      <c r="A318" s="18"/>
      <c r="B318" s="18"/>
      <c r="C318" s="18"/>
      <c r="D318" s="18" t="s">
        <v>737</v>
      </c>
      <c r="E318" s="19"/>
      <c r="F318" s="9"/>
      <c r="G318" s="21">
        <f>Source!AO265</f>
        <v>333.54</v>
      </c>
      <c r="H318" s="20" t="str">
        <f>Source!DG265</f>
        <v/>
      </c>
      <c r="I318" s="9">
        <f>Source!AV265</f>
        <v>1</v>
      </c>
      <c r="J318" s="9">
        <f>IF(Source!BA265&lt;&gt; 0, Source!BA265, 1)</f>
        <v>1</v>
      </c>
      <c r="K318" s="21">
        <f>Source!S265</f>
        <v>2001.24</v>
      </c>
      <c r="L318" s="21"/>
    </row>
    <row r="319" spans="1:22" ht="14.25" x14ac:dyDescent="0.2">
      <c r="A319" s="18"/>
      <c r="B319" s="18"/>
      <c r="C319" s="18"/>
      <c r="D319" s="18" t="s">
        <v>738</v>
      </c>
      <c r="E319" s="19"/>
      <c r="F319" s="9"/>
      <c r="G319" s="21">
        <f>Source!AL265</f>
        <v>20.239999999999998</v>
      </c>
      <c r="H319" s="20" t="str">
        <f>Source!DD265</f>
        <v/>
      </c>
      <c r="I319" s="9">
        <f>Source!AW265</f>
        <v>1</v>
      </c>
      <c r="J319" s="9">
        <f>IF(Source!BC265&lt;&gt; 0, Source!BC265, 1)</f>
        <v>1</v>
      </c>
      <c r="K319" s="21">
        <f>Source!P265</f>
        <v>121.44</v>
      </c>
      <c r="L319" s="21"/>
    </row>
    <row r="320" spans="1:22" ht="14.25" x14ac:dyDescent="0.2">
      <c r="A320" s="18"/>
      <c r="B320" s="18"/>
      <c r="C320" s="18"/>
      <c r="D320" s="18" t="s">
        <v>739</v>
      </c>
      <c r="E320" s="19" t="s">
        <v>740</v>
      </c>
      <c r="F320" s="9">
        <f>Source!AT265</f>
        <v>70</v>
      </c>
      <c r="G320" s="21"/>
      <c r="H320" s="20"/>
      <c r="I320" s="9"/>
      <c r="J320" s="9"/>
      <c r="K320" s="21">
        <f>SUM(R317:R319)</f>
        <v>1400.87</v>
      </c>
      <c r="L320" s="21"/>
    </row>
    <row r="321" spans="1:22" ht="14.25" x14ac:dyDescent="0.2">
      <c r="A321" s="18"/>
      <c r="B321" s="18"/>
      <c r="C321" s="18"/>
      <c r="D321" s="18" t="s">
        <v>741</v>
      </c>
      <c r="E321" s="19" t="s">
        <v>740</v>
      </c>
      <c r="F321" s="9">
        <f>Source!AU265</f>
        <v>10</v>
      </c>
      <c r="G321" s="21"/>
      <c r="H321" s="20"/>
      <c r="I321" s="9"/>
      <c r="J321" s="9"/>
      <c r="K321" s="21">
        <f>SUM(T317:T320)</f>
        <v>200.12</v>
      </c>
      <c r="L321" s="21"/>
    </row>
    <row r="322" spans="1:22" ht="14.25" x14ac:dyDescent="0.2">
      <c r="A322" s="18"/>
      <c r="B322" s="18"/>
      <c r="C322" s="18"/>
      <c r="D322" s="18" t="s">
        <v>742</v>
      </c>
      <c r="E322" s="19" t="s">
        <v>743</v>
      </c>
      <c r="F322" s="9">
        <f>Source!AQ265</f>
        <v>0.47</v>
      </c>
      <c r="G322" s="21"/>
      <c r="H322" s="20" t="str">
        <f>Source!DI265</f>
        <v/>
      </c>
      <c r="I322" s="9">
        <f>Source!AV265</f>
        <v>1</v>
      </c>
      <c r="J322" s="9"/>
      <c r="K322" s="21"/>
      <c r="L322" s="21">
        <f>Source!U265</f>
        <v>2.82</v>
      </c>
    </row>
    <row r="323" spans="1:22" ht="15" x14ac:dyDescent="0.25">
      <c r="A323" s="23"/>
      <c r="B323" s="23"/>
      <c r="C323" s="23"/>
      <c r="D323" s="23"/>
      <c r="E323" s="23"/>
      <c r="F323" s="23"/>
      <c r="G323" s="23"/>
      <c r="H323" s="23"/>
      <c r="I323" s="23"/>
      <c r="J323" s="45">
        <f>K318+K319+K320+K321</f>
        <v>3723.6699999999996</v>
      </c>
      <c r="K323" s="45"/>
      <c r="L323" s="24">
        <f>IF(Source!I265&lt;&gt;0, ROUND(J323/Source!I265, 2), 0)</f>
        <v>620.61</v>
      </c>
      <c r="P323" s="22">
        <f>J323</f>
        <v>3723.6699999999996</v>
      </c>
    </row>
    <row r="324" spans="1:22" ht="57" x14ac:dyDescent="0.2">
      <c r="A324" s="18">
        <v>31</v>
      </c>
      <c r="B324" s="18">
        <v>31</v>
      </c>
      <c r="C324" s="18" t="str">
        <f>Source!F267</f>
        <v>1.23-3101-23-1/1</v>
      </c>
      <c r="D324" s="18" t="str">
        <f>Source!G267</f>
        <v>Текущий ремонт преобразователей давления, перепада давления, тензорезисторных, дифференциальных</v>
      </c>
      <c r="E324" s="19" t="str">
        <f>Source!H267</f>
        <v>шт.</v>
      </c>
      <c r="F324" s="9">
        <f>Source!I267</f>
        <v>4</v>
      </c>
      <c r="G324" s="21"/>
      <c r="H324" s="20"/>
      <c r="I324" s="9"/>
      <c r="J324" s="9"/>
      <c r="K324" s="21"/>
      <c r="L324" s="21"/>
      <c r="Q324">
        <f>ROUND((Source!BZ267/100)*ROUND((Source!AF267*Source!AV267)*Source!I267, 2), 2)</f>
        <v>17627.900000000001</v>
      </c>
      <c r="R324">
        <f>Source!X267</f>
        <v>17627.900000000001</v>
      </c>
      <c r="S324">
        <f>ROUND((Source!CA267/100)*ROUND((Source!AF267*Source!AV267)*Source!I267, 2), 2)</f>
        <v>2518.27</v>
      </c>
      <c r="T324">
        <f>Source!Y267</f>
        <v>2518.27</v>
      </c>
      <c r="U324">
        <f>ROUND((175/100)*ROUND((Source!AE267*Source!AV267)*Source!I267, 2), 2)</f>
        <v>0</v>
      </c>
      <c r="V324">
        <f>ROUND((108/100)*ROUND(Source!CS267*Source!I267, 2), 2)</f>
        <v>0</v>
      </c>
    </row>
    <row r="325" spans="1:22" ht="14.25" x14ac:dyDescent="0.2">
      <c r="A325" s="18"/>
      <c r="B325" s="18"/>
      <c r="C325" s="18"/>
      <c r="D325" s="18" t="s">
        <v>737</v>
      </c>
      <c r="E325" s="19"/>
      <c r="F325" s="9"/>
      <c r="G325" s="21">
        <f>Source!AO267</f>
        <v>6295.68</v>
      </c>
      <c r="H325" s="20" t="str">
        <f>Source!DG267</f>
        <v/>
      </c>
      <c r="I325" s="9">
        <f>Source!AV267</f>
        <v>1</v>
      </c>
      <c r="J325" s="9">
        <f>IF(Source!BA267&lt;&gt; 0, Source!BA267, 1)</f>
        <v>1</v>
      </c>
      <c r="K325" s="21">
        <f>Source!S267</f>
        <v>25182.720000000001</v>
      </c>
      <c r="L325" s="21"/>
    </row>
    <row r="326" spans="1:22" ht="14.25" x14ac:dyDescent="0.2">
      <c r="A326" s="18"/>
      <c r="B326" s="18"/>
      <c r="C326" s="18"/>
      <c r="D326" s="18" t="s">
        <v>738</v>
      </c>
      <c r="E326" s="19"/>
      <c r="F326" s="9"/>
      <c r="G326" s="21">
        <f>Source!AL267</f>
        <v>19.14</v>
      </c>
      <c r="H326" s="20" t="str">
        <f>Source!DD267</f>
        <v/>
      </c>
      <c r="I326" s="9">
        <f>Source!AW267</f>
        <v>1</v>
      </c>
      <c r="J326" s="9">
        <f>IF(Source!BC267&lt;&gt; 0, Source!BC267, 1)</f>
        <v>1</v>
      </c>
      <c r="K326" s="21">
        <f>Source!P267</f>
        <v>76.56</v>
      </c>
      <c r="L326" s="21"/>
    </row>
    <row r="327" spans="1:22" ht="14.25" x14ac:dyDescent="0.2">
      <c r="A327" s="18"/>
      <c r="B327" s="18"/>
      <c r="C327" s="18"/>
      <c r="D327" s="18" t="s">
        <v>739</v>
      </c>
      <c r="E327" s="19" t="s">
        <v>740</v>
      </c>
      <c r="F327" s="9">
        <f>Source!AT267</f>
        <v>70</v>
      </c>
      <c r="G327" s="21"/>
      <c r="H327" s="20"/>
      <c r="I327" s="9"/>
      <c r="J327" s="9"/>
      <c r="K327" s="21">
        <f>SUM(R324:R326)</f>
        <v>17627.900000000001</v>
      </c>
      <c r="L327" s="21"/>
    </row>
    <row r="328" spans="1:22" ht="14.25" x14ac:dyDescent="0.2">
      <c r="A328" s="18"/>
      <c r="B328" s="18"/>
      <c r="C328" s="18"/>
      <c r="D328" s="18" t="s">
        <v>741</v>
      </c>
      <c r="E328" s="19" t="s">
        <v>740</v>
      </c>
      <c r="F328" s="9">
        <f>Source!AU267</f>
        <v>10</v>
      </c>
      <c r="G328" s="21"/>
      <c r="H328" s="20"/>
      <c r="I328" s="9"/>
      <c r="J328" s="9"/>
      <c r="K328" s="21">
        <f>SUM(T324:T327)</f>
        <v>2518.27</v>
      </c>
      <c r="L328" s="21"/>
    </row>
    <row r="329" spans="1:22" ht="14.25" x14ac:dyDescent="0.2">
      <c r="A329" s="18"/>
      <c r="B329" s="18"/>
      <c r="C329" s="18"/>
      <c r="D329" s="18" t="s">
        <v>742</v>
      </c>
      <c r="E329" s="19" t="s">
        <v>743</v>
      </c>
      <c r="F329" s="9">
        <f>Source!AQ267</f>
        <v>7.59</v>
      </c>
      <c r="G329" s="21"/>
      <c r="H329" s="20" t="str">
        <f>Source!DI267</f>
        <v/>
      </c>
      <c r="I329" s="9">
        <f>Source!AV267</f>
        <v>1</v>
      </c>
      <c r="J329" s="9"/>
      <c r="K329" s="21"/>
      <c r="L329" s="21">
        <f>Source!U267</f>
        <v>30.36</v>
      </c>
    </row>
    <row r="330" spans="1:22" ht="15" x14ac:dyDescent="0.25">
      <c r="A330" s="23"/>
      <c r="B330" s="23"/>
      <c r="C330" s="23"/>
      <c r="D330" s="23"/>
      <c r="E330" s="23"/>
      <c r="F330" s="23"/>
      <c r="G330" s="23"/>
      <c r="H330" s="23"/>
      <c r="I330" s="23"/>
      <c r="J330" s="45">
        <f>K325+K326+K327+K328</f>
        <v>45405.450000000004</v>
      </c>
      <c r="K330" s="45"/>
      <c r="L330" s="24">
        <f>IF(Source!I267&lt;&gt;0, ROUND(J330/Source!I267, 2), 0)</f>
        <v>11351.36</v>
      </c>
      <c r="P330" s="22">
        <f>J330</f>
        <v>45405.450000000004</v>
      </c>
    </row>
    <row r="331" spans="1:22" ht="42.75" x14ac:dyDescent="0.2">
      <c r="A331" s="18">
        <v>32</v>
      </c>
      <c r="B331" s="18">
        <v>32</v>
      </c>
      <c r="C331" s="18" t="str">
        <f>Source!F268</f>
        <v>1.21-2303-28-1/1</v>
      </c>
      <c r="D331" s="18" t="str">
        <f>Source!G268</f>
        <v>Техническое обслуживание автоматического выключателя до 160 А</v>
      </c>
      <c r="E331" s="19" t="str">
        <f>Source!H268</f>
        <v>шт.</v>
      </c>
      <c r="F331" s="9">
        <f>Source!I268</f>
        <v>3</v>
      </c>
      <c r="G331" s="21"/>
      <c r="H331" s="20"/>
      <c r="I331" s="9"/>
      <c r="J331" s="9"/>
      <c r="K331" s="21"/>
      <c r="L331" s="21"/>
      <c r="Q331">
        <f>ROUND((Source!BZ268/100)*ROUND((Source!AF268*Source!AV268)*Source!I268, 2), 2)</f>
        <v>1788.36</v>
      </c>
      <c r="R331">
        <f>Source!X268</f>
        <v>1788.36</v>
      </c>
      <c r="S331">
        <f>ROUND((Source!CA268/100)*ROUND((Source!AF268*Source!AV268)*Source!I268, 2), 2)</f>
        <v>255.48</v>
      </c>
      <c r="T331">
        <f>Source!Y268</f>
        <v>255.48</v>
      </c>
      <c r="U331">
        <f>ROUND((175/100)*ROUND((Source!AE268*Source!AV268)*Source!I268, 2), 2)</f>
        <v>0</v>
      </c>
      <c r="V331">
        <f>ROUND((108/100)*ROUND(Source!CS268*Source!I268, 2), 2)</f>
        <v>0</v>
      </c>
    </row>
    <row r="332" spans="1:22" ht="14.25" x14ac:dyDescent="0.2">
      <c r="A332" s="18"/>
      <c r="B332" s="18"/>
      <c r="C332" s="18"/>
      <c r="D332" s="18" t="s">
        <v>737</v>
      </c>
      <c r="E332" s="19"/>
      <c r="F332" s="9"/>
      <c r="G332" s="21">
        <f>Source!AO268</f>
        <v>212.9</v>
      </c>
      <c r="H332" s="20" t="str">
        <f>Source!DG268</f>
        <v>)*4</v>
      </c>
      <c r="I332" s="9">
        <f>Source!AV268</f>
        <v>1</v>
      </c>
      <c r="J332" s="9">
        <f>IF(Source!BA268&lt;&gt; 0, Source!BA268, 1)</f>
        <v>1</v>
      </c>
      <c r="K332" s="21">
        <f>Source!S268</f>
        <v>2554.8000000000002</v>
      </c>
      <c r="L332" s="21"/>
    </row>
    <row r="333" spans="1:22" ht="14.25" x14ac:dyDescent="0.2">
      <c r="A333" s="18"/>
      <c r="B333" s="18"/>
      <c r="C333" s="18"/>
      <c r="D333" s="18" t="s">
        <v>738</v>
      </c>
      <c r="E333" s="19"/>
      <c r="F333" s="9"/>
      <c r="G333" s="21">
        <f>Source!AL268</f>
        <v>4.53</v>
      </c>
      <c r="H333" s="20" t="str">
        <f>Source!DD268</f>
        <v>)*4</v>
      </c>
      <c r="I333" s="9">
        <f>Source!AW268</f>
        <v>1</v>
      </c>
      <c r="J333" s="9">
        <f>IF(Source!BC268&lt;&gt; 0, Source!BC268, 1)</f>
        <v>1</v>
      </c>
      <c r="K333" s="21">
        <f>Source!P268</f>
        <v>54.36</v>
      </c>
      <c r="L333" s="21"/>
    </row>
    <row r="334" spans="1:22" ht="14.25" x14ac:dyDescent="0.2">
      <c r="A334" s="18"/>
      <c r="B334" s="18"/>
      <c r="C334" s="18"/>
      <c r="D334" s="18" t="s">
        <v>739</v>
      </c>
      <c r="E334" s="19" t="s">
        <v>740</v>
      </c>
      <c r="F334" s="9">
        <f>Source!AT268</f>
        <v>70</v>
      </c>
      <c r="G334" s="21"/>
      <c r="H334" s="20"/>
      <c r="I334" s="9"/>
      <c r="J334" s="9"/>
      <c r="K334" s="21">
        <f>SUM(R331:R333)</f>
        <v>1788.36</v>
      </c>
      <c r="L334" s="21"/>
    </row>
    <row r="335" spans="1:22" ht="14.25" x14ac:dyDescent="0.2">
      <c r="A335" s="18"/>
      <c r="B335" s="18"/>
      <c r="C335" s="18"/>
      <c r="D335" s="18" t="s">
        <v>741</v>
      </c>
      <c r="E335" s="19" t="s">
        <v>740</v>
      </c>
      <c r="F335" s="9">
        <f>Source!AU268</f>
        <v>10</v>
      </c>
      <c r="G335" s="21"/>
      <c r="H335" s="20"/>
      <c r="I335" s="9"/>
      <c r="J335" s="9"/>
      <c r="K335" s="21">
        <f>SUM(T331:T334)</f>
        <v>255.48</v>
      </c>
      <c r="L335" s="21"/>
    </row>
    <row r="336" spans="1:22" ht="14.25" x14ac:dyDescent="0.2">
      <c r="A336" s="18"/>
      <c r="B336" s="18"/>
      <c r="C336" s="18"/>
      <c r="D336" s="18" t="s">
        <v>742</v>
      </c>
      <c r="E336" s="19" t="s">
        <v>743</v>
      </c>
      <c r="F336" s="9">
        <f>Source!AQ268</f>
        <v>0.3</v>
      </c>
      <c r="G336" s="21"/>
      <c r="H336" s="20" t="str">
        <f>Source!DI268</f>
        <v>)*4</v>
      </c>
      <c r="I336" s="9">
        <f>Source!AV268</f>
        <v>1</v>
      </c>
      <c r="J336" s="9"/>
      <c r="K336" s="21"/>
      <c r="L336" s="21">
        <f>Source!U268</f>
        <v>3.5999999999999996</v>
      </c>
    </row>
    <row r="337" spans="1:22" ht="15" x14ac:dyDescent="0.25">
      <c r="A337" s="23"/>
      <c r="B337" s="23"/>
      <c r="C337" s="23"/>
      <c r="D337" s="23"/>
      <c r="E337" s="23"/>
      <c r="F337" s="23"/>
      <c r="G337" s="23"/>
      <c r="H337" s="23"/>
      <c r="I337" s="23"/>
      <c r="J337" s="45">
        <f>K332+K333+K334+K335</f>
        <v>4653</v>
      </c>
      <c r="K337" s="45"/>
      <c r="L337" s="24">
        <f>IF(Source!I268&lt;&gt;0, ROUND(J337/Source!I268, 2), 0)</f>
        <v>1551</v>
      </c>
      <c r="P337" s="22">
        <f>J337</f>
        <v>4653</v>
      </c>
    </row>
    <row r="338" spans="1:22" ht="85.5" x14ac:dyDescent="0.2">
      <c r="A338" s="18">
        <v>33</v>
      </c>
      <c r="B338" s="18">
        <v>33</v>
      </c>
      <c r="C338" s="18" t="str">
        <f>Source!F269</f>
        <v>1.23-2103-8-1/1</v>
      </c>
      <c r="D338" s="18" t="str">
        <f>Source!G269</f>
        <v>Техническое обслуживание приборов для измерения и регулирования расхода и количества жидкостей и газов, преобразователь расхода электромагнитный, тип ИР-61 и аналоги</v>
      </c>
      <c r="E338" s="19" t="str">
        <f>Source!H269</f>
        <v>шт.</v>
      </c>
      <c r="F338" s="9">
        <f>Source!I269</f>
        <v>1</v>
      </c>
      <c r="G338" s="21"/>
      <c r="H338" s="20"/>
      <c r="I338" s="9"/>
      <c r="J338" s="9"/>
      <c r="K338" s="21"/>
      <c r="L338" s="21"/>
      <c r="Q338">
        <f>ROUND((Source!BZ269/100)*ROUND((Source!AF269*Source!AV269)*Source!I269, 2), 2)</f>
        <v>574.88</v>
      </c>
      <c r="R338">
        <f>Source!X269</f>
        <v>574.88</v>
      </c>
      <c r="S338">
        <f>ROUND((Source!CA269/100)*ROUND((Source!AF269*Source!AV269)*Source!I269, 2), 2)</f>
        <v>82.13</v>
      </c>
      <c r="T338">
        <f>Source!Y269</f>
        <v>82.13</v>
      </c>
      <c r="U338">
        <f>ROUND((175/100)*ROUND((Source!AE269*Source!AV269)*Source!I269, 2), 2)</f>
        <v>0</v>
      </c>
      <c r="V338">
        <f>ROUND((108/100)*ROUND(Source!CS269*Source!I269, 2), 2)</f>
        <v>0</v>
      </c>
    </row>
    <row r="339" spans="1:22" ht="14.25" x14ac:dyDescent="0.2">
      <c r="A339" s="18"/>
      <c r="B339" s="18"/>
      <c r="C339" s="18"/>
      <c r="D339" s="18" t="s">
        <v>737</v>
      </c>
      <c r="E339" s="19"/>
      <c r="F339" s="9"/>
      <c r="G339" s="21">
        <f>Source!AO269</f>
        <v>821.26</v>
      </c>
      <c r="H339" s="20" t="str">
        <f>Source!DG269</f>
        <v/>
      </c>
      <c r="I339" s="9">
        <f>Source!AV269</f>
        <v>1</v>
      </c>
      <c r="J339" s="9">
        <f>IF(Source!BA269&lt;&gt; 0, Source!BA269, 1)</f>
        <v>1</v>
      </c>
      <c r="K339" s="21">
        <f>Source!S269</f>
        <v>821.26</v>
      </c>
      <c r="L339" s="21"/>
    </row>
    <row r="340" spans="1:22" ht="14.25" x14ac:dyDescent="0.2">
      <c r="A340" s="18"/>
      <c r="B340" s="18"/>
      <c r="C340" s="18"/>
      <c r="D340" s="18" t="s">
        <v>739</v>
      </c>
      <c r="E340" s="19" t="s">
        <v>740</v>
      </c>
      <c r="F340" s="9">
        <f>Source!AT269</f>
        <v>70</v>
      </c>
      <c r="G340" s="21"/>
      <c r="H340" s="20"/>
      <c r="I340" s="9"/>
      <c r="J340" s="9"/>
      <c r="K340" s="21">
        <f>SUM(R338:R339)</f>
        <v>574.88</v>
      </c>
      <c r="L340" s="21"/>
    </row>
    <row r="341" spans="1:22" ht="14.25" x14ac:dyDescent="0.2">
      <c r="A341" s="18"/>
      <c r="B341" s="18"/>
      <c r="C341" s="18"/>
      <c r="D341" s="18" t="s">
        <v>741</v>
      </c>
      <c r="E341" s="19" t="s">
        <v>740</v>
      </c>
      <c r="F341" s="9">
        <f>Source!AU269</f>
        <v>10</v>
      </c>
      <c r="G341" s="21"/>
      <c r="H341" s="20"/>
      <c r="I341" s="9"/>
      <c r="J341" s="9"/>
      <c r="K341" s="21">
        <f>SUM(T338:T340)</f>
        <v>82.13</v>
      </c>
      <c r="L341" s="21"/>
    </row>
    <row r="342" spans="1:22" ht="14.25" x14ac:dyDescent="0.2">
      <c r="A342" s="18"/>
      <c r="B342" s="18"/>
      <c r="C342" s="18"/>
      <c r="D342" s="18" t="s">
        <v>742</v>
      </c>
      <c r="E342" s="19" t="s">
        <v>743</v>
      </c>
      <c r="F342" s="9">
        <f>Source!AQ269</f>
        <v>1.33</v>
      </c>
      <c r="G342" s="21"/>
      <c r="H342" s="20" t="str">
        <f>Source!DI269</f>
        <v/>
      </c>
      <c r="I342" s="9">
        <f>Source!AV269</f>
        <v>1</v>
      </c>
      <c r="J342" s="9"/>
      <c r="K342" s="21"/>
      <c r="L342" s="21">
        <f>Source!U269</f>
        <v>1.33</v>
      </c>
    </row>
    <row r="343" spans="1:22" ht="15" x14ac:dyDescent="0.25">
      <c r="A343" s="23"/>
      <c r="B343" s="23"/>
      <c r="C343" s="23"/>
      <c r="D343" s="23"/>
      <c r="E343" s="23"/>
      <c r="F343" s="23"/>
      <c r="G343" s="23"/>
      <c r="H343" s="23"/>
      <c r="I343" s="23"/>
      <c r="J343" s="45">
        <f>K339+K340+K341</f>
        <v>1478.27</v>
      </c>
      <c r="K343" s="45"/>
      <c r="L343" s="24">
        <f>IF(Source!I269&lt;&gt;0, ROUND(J343/Source!I269, 2), 0)</f>
        <v>1478.27</v>
      </c>
      <c r="P343" s="22">
        <f>J343</f>
        <v>1478.27</v>
      </c>
    </row>
    <row r="345" spans="1:22" ht="15" x14ac:dyDescent="0.25">
      <c r="A345" s="44" t="str">
        <f>CONCATENATE("Итого по подразделу: ",IF(Source!G271&lt;&gt;"Новый подраздел", Source!G271, ""))</f>
        <v>Итого по подразделу: Автоматизация ИТП</v>
      </c>
      <c r="B345" s="44"/>
      <c r="C345" s="44"/>
      <c r="D345" s="44"/>
      <c r="E345" s="44"/>
      <c r="F345" s="44"/>
      <c r="G345" s="44"/>
      <c r="H345" s="44"/>
      <c r="I345" s="44"/>
      <c r="J345" s="42">
        <f>SUM(P309:P344)</f>
        <v>57450.22</v>
      </c>
      <c r="K345" s="43"/>
      <c r="L345" s="27"/>
    </row>
    <row r="348" spans="1:22" ht="15" x14ac:dyDescent="0.25">
      <c r="A348" s="44" t="str">
        <f>CONCATENATE("Итого по разделу: ",IF(Source!G301&lt;&gt;"Новый раздел", Source!G301, ""))</f>
        <v>Итого по разделу: Внутренние сети отопления и ИТП</v>
      </c>
      <c r="B348" s="44"/>
      <c r="C348" s="44"/>
      <c r="D348" s="44"/>
      <c r="E348" s="44"/>
      <c r="F348" s="44"/>
      <c r="G348" s="44"/>
      <c r="H348" s="44"/>
      <c r="I348" s="44"/>
      <c r="J348" s="42">
        <f>SUM(P144:P347)</f>
        <v>273184.24000000005</v>
      </c>
      <c r="K348" s="43"/>
      <c r="L348" s="27"/>
    </row>
    <row r="351" spans="1:22" ht="16.5" x14ac:dyDescent="0.25">
      <c r="A351" s="46" t="str">
        <f>CONCATENATE("Раздел: ",IF(Source!G331&lt;&gt;"Новый раздел", Source!G331, ""))</f>
        <v>Раздел: Вентиляция и кондиционирование</v>
      </c>
      <c r="B351" s="46"/>
      <c r="C351" s="46"/>
      <c r="D351" s="46"/>
      <c r="E351" s="46"/>
      <c r="F351" s="46"/>
      <c r="G351" s="46"/>
      <c r="H351" s="46"/>
      <c r="I351" s="46"/>
      <c r="J351" s="46"/>
      <c r="K351" s="46"/>
      <c r="L351" s="46"/>
    </row>
    <row r="353" spans="1:22" ht="16.5" x14ac:dyDescent="0.25">
      <c r="A353" s="46" t="str">
        <f>CONCATENATE("Подраздел: ",IF(Source!G335&lt;&gt;"Новый подраздел", Source!G335, ""))</f>
        <v>Подраздел: Общеобменная вентиляция</v>
      </c>
      <c r="B353" s="46"/>
      <c r="C353" s="46"/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22" ht="42.75" x14ac:dyDescent="0.2">
      <c r="A354" s="18">
        <v>34</v>
      </c>
      <c r="B354" s="18">
        <v>34</v>
      </c>
      <c r="C354" s="18" t="str">
        <f>Source!F341</f>
        <v>1.18-2403-20-3/1</v>
      </c>
      <c r="D354" s="18" t="str">
        <f>Source!G341</f>
        <v>Техническое обслуживание вытяжных установок производительностью до 5000 м3/ч - ежеквартальное</v>
      </c>
      <c r="E354" s="19" t="str">
        <f>Source!H341</f>
        <v>установка</v>
      </c>
      <c r="F354" s="9">
        <f>Source!I341</f>
        <v>2</v>
      </c>
      <c r="G354" s="21"/>
      <c r="H354" s="20"/>
      <c r="I354" s="9"/>
      <c r="J354" s="9"/>
      <c r="K354" s="21"/>
      <c r="L354" s="21"/>
      <c r="Q354">
        <f>ROUND((Source!BZ341/100)*ROUND((Source!AF341*Source!AV341)*Source!I341, 2), 2)</f>
        <v>4422.07</v>
      </c>
      <c r="R354">
        <f>Source!X341</f>
        <v>4422.07</v>
      </c>
      <c r="S354">
        <f>ROUND((Source!CA341/100)*ROUND((Source!AF341*Source!AV341)*Source!I341, 2), 2)</f>
        <v>631.72</v>
      </c>
      <c r="T354">
        <f>Source!Y341</f>
        <v>631.72</v>
      </c>
      <c r="U354">
        <f>ROUND((175/100)*ROUND((Source!AE341*Source!AV341)*Source!I341, 2), 2)</f>
        <v>0</v>
      </c>
      <c r="V354">
        <f>ROUND((108/100)*ROUND(Source!CS341*Source!I341, 2), 2)</f>
        <v>0</v>
      </c>
    </row>
    <row r="355" spans="1:22" ht="14.25" x14ac:dyDescent="0.2">
      <c r="A355" s="18"/>
      <c r="B355" s="18"/>
      <c r="C355" s="18"/>
      <c r="D355" s="18" t="s">
        <v>737</v>
      </c>
      <c r="E355" s="19"/>
      <c r="F355" s="9"/>
      <c r="G355" s="21">
        <f>Source!AO341</f>
        <v>1579.31</v>
      </c>
      <c r="H355" s="20" t="str">
        <f>Source!DG341</f>
        <v>)*2</v>
      </c>
      <c r="I355" s="9">
        <f>Source!AV341</f>
        <v>1</v>
      </c>
      <c r="J355" s="9">
        <f>IF(Source!BA341&lt;&gt; 0, Source!BA341, 1)</f>
        <v>1</v>
      </c>
      <c r="K355" s="21">
        <f>Source!S341</f>
        <v>6317.24</v>
      </c>
      <c r="L355" s="21"/>
    </row>
    <row r="356" spans="1:22" ht="14.25" x14ac:dyDescent="0.2">
      <c r="A356" s="18"/>
      <c r="B356" s="18"/>
      <c r="C356" s="18"/>
      <c r="D356" s="18" t="s">
        <v>738</v>
      </c>
      <c r="E356" s="19"/>
      <c r="F356" s="9"/>
      <c r="G356" s="21">
        <f>Source!AL341</f>
        <v>0.03</v>
      </c>
      <c r="H356" s="20" t="str">
        <f>Source!DD341</f>
        <v>)*2</v>
      </c>
      <c r="I356" s="9">
        <f>Source!AW341</f>
        <v>1</v>
      </c>
      <c r="J356" s="9">
        <f>IF(Source!BC341&lt;&gt; 0, Source!BC341, 1)</f>
        <v>1</v>
      </c>
      <c r="K356" s="21">
        <f>Source!P341</f>
        <v>0.12</v>
      </c>
      <c r="L356" s="21"/>
    </row>
    <row r="357" spans="1:22" ht="14.25" x14ac:dyDescent="0.2">
      <c r="A357" s="18"/>
      <c r="B357" s="18"/>
      <c r="C357" s="18"/>
      <c r="D357" s="18" t="s">
        <v>739</v>
      </c>
      <c r="E357" s="19" t="s">
        <v>740</v>
      </c>
      <c r="F357" s="9">
        <f>Source!AT341</f>
        <v>70</v>
      </c>
      <c r="G357" s="21"/>
      <c r="H357" s="20"/>
      <c r="I357" s="9"/>
      <c r="J357" s="9"/>
      <c r="K357" s="21">
        <f>SUM(R354:R356)</f>
        <v>4422.07</v>
      </c>
      <c r="L357" s="21"/>
    </row>
    <row r="358" spans="1:22" ht="14.25" x14ac:dyDescent="0.2">
      <c r="A358" s="18"/>
      <c r="B358" s="18"/>
      <c r="C358" s="18"/>
      <c r="D358" s="18" t="s">
        <v>741</v>
      </c>
      <c r="E358" s="19" t="s">
        <v>740</v>
      </c>
      <c r="F358" s="9">
        <f>Source!AU341</f>
        <v>10</v>
      </c>
      <c r="G358" s="21"/>
      <c r="H358" s="20"/>
      <c r="I358" s="9"/>
      <c r="J358" s="9"/>
      <c r="K358" s="21">
        <f>SUM(T354:T357)</f>
        <v>631.72</v>
      </c>
      <c r="L358" s="21"/>
    </row>
    <row r="359" spans="1:22" ht="14.25" x14ac:dyDescent="0.2">
      <c r="A359" s="18"/>
      <c r="B359" s="18"/>
      <c r="C359" s="18"/>
      <c r="D359" s="18" t="s">
        <v>742</v>
      </c>
      <c r="E359" s="19" t="s">
        <v>743</v>
      </c>
      <c r="F359" s="9">
        <f>Source!AQ341</f>
        <v>2.38</v>
      </c>
      <c r="G359" s="21"/>
      <c r="H359" s="20" t="str">
        <f>Source!DI341</f>
        <v>)*2</v>
      </c>
      <c r="I359" s="9">
        <f>Source!AV341</f>
        <v>1</v>
      </c>
      <c r="J359" s="9"/>
      <c r="K359" s="21"/>
      <c r="L359" s="21">
        <f>Source!U341</f>
        <v>9.52</v>
      </c>
    </row>
    <row r="360" spans="1:22" ht="15" x14ac:dyDescent="0.25">
      <c r="A360" s="23"/>
      <c r="B360" s="23"/>
      <c r="C360" s="23"/>
      <c r="D360" s="23"/>
      <c r="E360" s="23"/>
      <c r="F360" s="23"/>
      <c r="G360" s="23"/>
      <c r="H360" s="23"/>
      <c r="I360" s="23"/>
      <c r="J360" s="45">
        <f>K355+K356+K357+K358</f>
        <v>11371.15</v>
      </c>
      <c r="K360" s="45"/>
      <c r="L360" s="24">
        <f>IF(Source!I341&lt;&gt;0, ROUND(J360/Source!I341, 2), 0)</f>
        <v>5685.58</v>
      </c>
      <c r="P360" s="22">
        <f>J360</f>
        <v>11371.15</v>
      </c>
    </row>
    <row r="361" spans="1:22" ht="42.75" x14ac:dyDescent="0.2">
      <c r="A361" s="18">
        <v>35</v>
      </c>
      <c r="B361" s="18">
        <v>35</v>
      </c>
      <c r="C361" s="18" t="str">
        <f>Source!F345</f>
        <v>1.18-2403-21-4/1</v>
      </c>
      <c r="D361" s="18" t="str">
        <f>Source!G345</f>
        <v>Техническое обслуживание приточных установок производительностью до 5000 м3/ч - ежеквартальное</v>
      </c>
      <c r="E361" s="19" t="str">
        <f>Source!H345</f>
        <v>установка</v>
      </c>
      <c r="F361" s="9">
        <f>Source!I345</f>
        <v>2</v>
      </c>
      <c r="G361" s="21"/>
      <c r="H361" s="20"/>
      <c r="I361" s="9"/>
      <c r="J361" s="9"/>
      <c r="K361" s="21"/>
      <c r="L361" s="21"/>
      <c r="Q361">
        <f>ROUND((Source!BZ345/100)*ROUND((Source!AF345*Source!AV345)*Source!I345, 2), 2)</f>
        <v>5834.16</v>
      </c>
      <c r="R361">
        <f>Source!X345</f>
        <v>5834.16</v>
      </c>
      <c r="S361">
        <f>ROUND((Source!CA345/100)*ROUND((Source!AF345*Source!AV345)*Source!I345, 2), 2)</f>
        <v>833.45</v>
      </c>
      <c r="T361">
        <f>Source!Y345</f>
        <v>833.45</v>
      </c>
      <c r="U361">
        <f>ROUND((175/100)*ROUND((Source!AE345*Source!AV345)*Source!I345, 2), 2)</f>
        <v>0.14000000000000001</v>
      </c>
      <c r="V361">
        <f>ROUND((108/100)*ROUND(Source!CS345*Source!I345, 2), 2)</f>
        <v>0.09</v>
      </c>
    </row>
    <row r="362" spans="1:22" ht="14.25" x14ac:dyDescent="0.2">
      <c r="A362" s="18"/>
      <c r="B362" s="18"/>
      <c r="C362" s="18"/>
      <c r="D362" s="18" t="s">
        <v>737</v>
      </c>
      <c r="E362" s="19"/>
      <c r="F362" s="9"/>
      <c r="G362" s="21">
        <f>Source!AO345</f>
        <v>2083.63</v>
      </c>
      <c r="H362" s="20" t="str">
        <f>Source!DG345</f>
        <v>)*2</v>
      </c>
      <c r="I362" s="9">
        <f>Source!AV345</f>
        <v>1</v>
      </c>
      <c r="J362" s="9">
        <f>IF(Source!BA345&lt;&gt; 0, Source!BA345, 1)</f>
        <v>1</v>
      </c>
      <c r="K362" s="21">
        <f>Source!S345</f>
        <v>8334.52</v>
      </c>
      <c r="L362" s="21"/>
    </row>
    <row r="363" spans="1:22" ht="14.25" x14ac:dyDescent="0.2">
      <c r="A363" s="18"/>
      <c r="B363" s="18"/>
      <c r="C363" s="18"/>
      <c r="D363" s="18" t="s">
        <v>744</v>
      </c>
      <c r="E363" s="19"/>
      <c r="F363" s="9"/>
      <c r="G363" s="21">
        <f>Source!AM345</f>
        <v>1.79</v>
      </c>
      <c r="H363" s="20" t="str">
        <f>Source!DE345</f>
        <v>)*2</v>
      </c>
      <c r="I363" s="9">
        <f>Source!AV345</f>
        <v>1</v>
      </c>
      <c r="J363" s="9">
        <f>IF(Source!BB345&lt;&gt; 0, Source!BB345, 1)</f>
        <v>1</v>
      </c>
      <c r="K363" s="21">
        <f>Source!Q345</f>
        <v>7.16</v>
      </c>
      <c r="L363" s="21"/>
    </row>
    <row r="364" spans="1:22" ht="14.25" x14ac:dyDescent="0.2">
      <c r="A364" s="18"/>
      <c r="B364" s="18"/>
      <c r="C364" s="18"/>
      <c r="D364" s="18" t="s">
        <v>745</v>
      </c>
      <c r="E364" s="19"/>
      <c r="F364" s="9"/>
      <c r="G364" s="21">
        <f>Source!AN345</f>
        <v>0.02</v>
      </c>
      <c r="H364" s="20" t="str">
        <f>Source!DF345</f>
        <v>)*2</v>
      </c>
      <c r="I364" s="9">
        <f>Source!AV345</f>
        <v>1</v>
      </c>
      <c r="J364" s="9">
        <f>IF(Source!BS345&lt;&gt; 0, Source!BS345, 1)</f>
        <v>1</v>
      </c>
      <c r="K364" s="26">
        <f>Source!R345</f>
        <v>0.08</v>
      </c>
      <c r="L364" s="21"/>
    </row>
    <row r="365" spans="1:22" ht="14.25" x14ac:dyDescent="0.2">
      <c r="A365" s="18"/>
      <c r="B365" s="18"/>
      <c r="C365" s="18"/>
      <c r="D365" s="18" t="s">
        <v>738</v>
      </c>
      <c r="E365" s="19"/>
      <c r="F365" s="9"/>
      <c r="G365" s="21">
        <f>Source!AL345</f>
        <v>10.08</v>
      </c>
      <c r="H365" s="20" t="str">
        <f>Source!DD345</f>
        <v>)*2</v>
      </c>
      <c r="I365" s="9">
        <f>Source!AW345</f>
        <v>1</v>
      </c>
      <c r="J365" s="9">
        <f>IF(Source!BC345&lt;&gt; 0, Source!BC345, 1)</f>
        <v>1</v>
      </c>
      <c r="K365" s="21">
        <f>Source!P345</f>
        <v>40.32</v>
      </c>
      <c r="L365" s="21"/>
    </row>
    <row r="366" spans="1:22" ht="14.25" x14ac:dyDescent="0.2">
      <c r="A366" s="18"/>
      <c r="B366" s="18"/>
      <c r="C366" s="18"/>
      <c r="D366" s="18" t="s">
        <v>739</v>
      </c>
      <c r="E366" s="19" t="s">
        <v>740</v>
      </c>
      <c r="F366" s="9">
        <f>Source!AT345</f>
        <v>70</v>
      </c>
      <c r="G366" s="21"/>
      <c r="H366" s="20"/>
      <c r="I366" s="9"/>
      <c r="J366" s="9"/>
      <c r="K366" s="21">
        <f>SUM(R361:R365)</f>
        <v>5834.16</v>
      </c>
      <c r="L366" s="21"/>
    </row>
    <row r="367" spans="1:22" ht="14.25" x14ac:dyDescent="0.2">
      <c r="A367" s="18"/>
      <c r="B367" s="18"/>
      <c r="C367" s="18"/>
      <c r="D367" s="18" t="s">
        <v>741</v>
      </c>
      <c r="E367" s="19" t="s">
        <v>740</v>
      </c>
      <c r="F367" s="9">
        <f>Source!AU345</f>
        <v>10</v>
      </c>
      <c r="G367" s="21"/>
      <c r="H367" s="20"/>
      <c r="I367" s="9"/>
      <c r="J367" s="9"/>
      <c r="K367" s="21">
        <f>SUM(T361:T366)</f>
        <v>833.45</v>
      </c>
      <c r="L367" s="21"/>
    </row>
    <row r="368" spans="1:22" ht="14.25" x14ac:dyDescent="0.2">
      <c r="A368" s="18"/>
      <c r="B368" s="18"/>
      <c r="C368" s="18"/>
      <c r="D368" s="18" t="s">
        <v>746</v>
      </c>
      <c r="E368" s="19" t="s">
        <v>740</v>
      </c>
      <c r="F368" s="9">
        <f>108</f>
        <v>108</v>
      </c>
      <c r="G368" s="21"/>
      <c r="H368" s="20"/>
      <c r="I368" s="9"/>
      <c r="J368" s="9"/>
      <c r="K368" s="21">
        <f>SUM(V361:V367)</f>
        <v>0.09</v>
      </c>
      <c r="L368" s="21"/>
    </row>
    <row r="369" spans="1:22" ht="14.25" x14ac:dyDescent="0.2">
      <c r="A369" s="18"/>
      <c r="B369" s="18"/>
      <c r="C369" s="18"/>
      <c r="D369" s="18" t="s">
        <v>742</v>
      </c>
      <c r="E369" s="19" t="s">
        <v>743</v>
      </c>
      <c r="F369" s="9">
        <f>Source!AQ345</f>
        <v>3.14</v>
      </c>
      <c r="G369" s="21"/>
      <c r="H369" s="20" t="str">
        <f>Source!DI345</f>
        <v>)*2</v>
      </c>
      <c r="I369" s="9">
        <f>Source!AV345</f>
        <v>1</v>
      </c>
      <c r="J369" s="9"/>
      <c r="K369" s="21"/>
      <c r="L369" s="21">
        <f>Source!U345</f>
        <v>12.56</v>
      </c>
    </row>
    <row r="370" spans="1:22" ht="15" x14ac:dyDescent="0.25">
      <c r="A370" s="23"/>
      <c r="B370" s="23"/>
      <c r="C370" s="23"/>
      <c r="D370" s="23"/>
      <c r="E370" s="23"/>
      <c r="F370" s="23"/>
      <c r="G370" s="23"/>
      <c r="H370" s="23"/>
      <c r="I370" s="23"/>
      <c r="J370" s="45">
        <f>K362+K363+K365+K366+K367+K368</f>
        <v>15049.7</v>
      </c>
      <c r="K370" s="45"/>
      <c r="L370" s="24">
        <f>IF(Source!I345&lt;&gt;0, ROUND(J370/Source!I345, 2), 0)</f>
        <v>7524.85</v>
      </c>
      <c r="P370" s="22">
        <f>J370</f>
        <v>15049.7</v>
      </c>
    </row>
    <row r="371" spans="1:22" ht="42.75" x14ac:dyDescent="0.2">
      <c r="A371" s="18">
        <v>36</v>
      </c>
      <c r="B371" s="18">
        <v>36</v>
      </c>
      <c r="C371" s="18" t="str">
        <f>Source!F348</f>
        <v>1.18-2403-21-6/1</v>
      </c>
      <c r="D371" s="18" t="str">
        <f>Source!G348</f>
        <v>Техническое обслуживание приточных установок производительностью до 20000 м3/ч - ежеквартальное</v>
      </c>
      <c r="E371" s="19" t="str">
        <f>Source!H348</f>
        <v>установка</v>
      </c>
      <c r="F371" s="9">
        <f>Source!I348</f>
        <v>1</v>
      </c>
      <c r="G371" s="21"/>
      <c r="H371" s="20"/>
      <c r="I371" s="9"/>
      <c r="J371" s="9"/>
      <c r="K371" s="21"/>
      <c r="L371" s="21"/>
      <c r="Q371">
        <f>ROUND((Source!BZ348/100)*ROUND((Source!AF348*Source!AV348)*Source!I348, 2), 2)</f>
        <v>4682.17</v>
      </c>
      <c r="R371">
        <f>Source!X348</f>
        <v>4682.17</v>
      </c>
      <c r="S371">
        <f>ROUND((Source!CA348/100)*ROUND((Source!AF348*Source!AV348)*Source!I348, 2), 2)</f>
        <v>668.88</v>
      </c>
      <c r="T371">
        <f>Source!Y348</f>
        <v>668.88</v>
      </c>
      <c r="U371">
        <f>ROUND((175/100)*ROUND((Source!AE348*Source!AV348)*Source!I348, 2), 2)</f>
        <v>0.25</v>
      </c>
      <c r="V371">
        <f>ROUND((108/100)*ROUND(Source!CS348*Source!I348, 2), 2)</f>
        <v>0.15</v>
      </c>
    </row>
    <row r="372" spans="1:22" ht="14.25" x14ac:dyDescent="0.2">
      <c r="A372" s="18"/>
      <c r="B372" s="18"/>
      <c r="C372" s="18"/>
      <c r="D372" s="18" t="s">
        <v>737</v>
      </c>
      <c r="E372" s="19"/>
      <c r="F372" s="9"/>
      <c r="G372" s="21">
        <f>Source!AO348</f>
        <v>3344.41</v>
      </c>
      <c r="H372" s="20" t="str">
        <f>Source!DG348</f>
        <v>)*2</v>
      </c>
      <c r="I372" s="9">
        <f>Source!AV348</f>
        <v>1</v>
      </c>
      <c r="J372" s="9">
        <f>IF(Source!BA348&lt;&gt; 0, Source!BA348, 1)</f>
        <v>1</v>
      </c>
      <c r="K372" s="21">
        <f>Source!S348</f>
        <v>6688.82</v>
      </c>
      <c r="L372" s="21"/>
    </row>
    <row r="373" spans="1:22" ht="14.25" x14ac:dyDescent="0.2">
      <c r="A373" s="18"/>
      <c r="B373" s="18"/>
      <c r="C373" s="18"/>
      <c r="D373" s="18" t="s">
        <v>744</v>
      </c>
      <c r="E373" s="19"/>
      <c r="F373" s="9"/>
      <c r="G373" s="21">
        <f>Source!AM348</f>
        <v>5.36</v>
      </c>
      <c r="H373" s="20" t="str">
        <f>Source!DE348</f>
        <v>)*2</v>
      </c>
      <c r="I373" s="9">
        <f>Source!AV348</f>
        <v>1</v>
      </c>
      <c r="J373" s="9">
        <f>IF(Source!BB348&lt;&gt; 0, Source!BB348, 1)</f>
        <v>1</v>
      </c>
      <c r="K373" s="21">
        <f>Source!Q348</f>
        <v>10.72</v>
      </c>
      <c r="L373" s="21"/>
    </row>
    <row r="374" spans="1:22" ht="14.25" x14ac:dyDescent="0.2">
      <c r="A374" s="18"/>
      <c r="B374" s="18"/>
      <c r="C374" s="18"/>
      <c r="D374" s="18" t="s">
        <v>745</v>
      </c>
      <c r="E374" s="19"/>
      <c r="F374" s="9"/>
      <c r="G374" s="21">
        <f>Source!AN348</f>
        <v>7.0000000000000007E-2</v>
      </c>
      <c r="H374" s="20" t="str">
        <f>Source!DF348</f>
        <v>)*2</v>
      </c>
      <c r="I374" s="9">
        <f>Source!AV348</f>
        <v>1</v>
      </c>
      <c r="J374" s="9">
        <f>IF(Source!BS348&lt;&gt; 0, Source!BS348, 1)</f>
        <v>1</v>
      </c>
      <c r="K374" s="26">
        <f>Source!R348</f>
        <v>0.14000000000000001</v>
      </c>
      <c r="L374" s="21"/>
    </row>
    <row r="375" spans="1:22" ht="14.25" x14ac:dyDescent="0.2">
      <c r="A375" s="18"/>
      <c r="B375" s="18"/>
      <c r="C375" s="18"/>
      <c r="D375" s="18" t="s">
        <v>738</v>
      </c>
      <c r="E375" s="19"/>
      <c r="F375" s="9"/>
      <c r="G375" s="21">
        <f>Source!AL348</f>
        <v>32.119999999999997</v>
      </c>
      <c r="H375" s="20" t="str">
        <f>Source!DD348</f>
        <v/>
      </c>
      <c r="I375" s="9">
        <f>Source!AW348</f>
        <v>1</v>
      </c>
      <c r="J375" s="9">
        <f>IF(Source!BC348&lt;&gt; 0, Source!BC348, 1)</f>
        <v>1</v>
      </c>
      <c r="K375" s="21">
        <f>Source!P348</f>
        <v>32.119999999999997</v>
      </c>
      <c r="L375" s="21"/>
    </row>
    <row r="376" spans="1:22" ht="14.25" x14ac:dyDescent="0.2">
      <c r="A376" s="18"/>
      <c r="B376" s="18"/>
      <c r="C376" s="18"/>
      <c r="D376" s="18" t="s">
        <v>739</v>
      </c>
      <c r="E376" s="19" t="s">
        <v>740</v>
      </c>
      <c r="F376" s="9">
        <f>Source!AT348</f>
        <v>70</v>
      </c>
      <c r="G376" s="21"/>
      <c r="H376" s="20"/>
      <c r="I376" s="9"/>
      <c r="J376" s="9"/>
      <c r="K376" s="21">
        <f>SUM(R371:R375)</f>
        <v>4682.17</v>
      </c>
      <c r="L376" s="21"/>
    </row>
    <row r="377" spans="1:22" ht="14.25" x14ac:dyDescent="0.2">
      <c r="A377" s="18"/>
      <c r="B377" s="18"/>
      <c r="C377" s="18"/>
      <c r="D377" s="18" t="s">
        <v>741</v>
      </c>
      <c r="E377" s="19" t="s">
        <v>740</v>
      </c>
      <c r="F377" s="9">
        <f>Source!AU348</f>
        <v>10</v>
      </c>
      <c r="G377" s="21"/>
      <c r="H377" s="20"/>
      <c r="I377" s="9"/>
      <c r="J377" s="9"/>
      <c r="K377" s="21">
        <f>SUM(T371:T376)</f>
        <v>668.88</v>
      </c>
      <c r="L377" s="21"/>
    </row>
    <row r="378" spans="1:22" ht="14.25" x14ac:dyDescent="0.2">
      <c r="A378" s="18"/>
      <c r="B378" s="18"/>
      <c r="C378" s="18"/>
      <c r="D378" s="18" t="s">
        <v>746</v>
      </c>
      <c r="E378" s="19" t="s">
        <v>740</v>
      </c>
      <c r="F378" s="9">
        <f>108</f>
        <v>108</v>
      </c>
      <c r="G378" s="21"/>
      <c r="H378" s="20"/>
      <c r="I378" s="9"/>
      <c r="J378" s="9"/>
      <c r="K378" s="21">
        <f>SUM(V371:V377)</f>
        <v>0.15</v>
      </c>
      <c r="L378" s="21"/>
    </row>
    <row r="379" spans="1:22" ht="14.25" x14ac:dyDescent="0.2">
      <c r="A379" s="18"/>
      <c r="B379" s="18"/>
      <c r="C379" s="18"/>
      <c r="D379" s="18" t="s">
        <v>742</v>
      </c>
      <c r="E379" s="19" t="s">
        <v>743</v>
      </c>
      <c r="F379" s="9">
        <f>Source!AQ348</f>
        <v>5.04</v>
      </c>
      <c r="G379" s="21"/>
      <c r="H379" s="20" t="str">
        <f>Source!DI348</f>
        <v>)*2</v>
      </c>
      <c r="I379" s="9">
        <f>Source!AV348</f>
        <v>1</v>
      </c>
      <c r="J379" s="9"/>
      <c r="K379" s="21"/>
      <c r="L379" s="21">
        <f>Source!U348</f>
        <v>10.08</v>
      </c>
    </row>
    <row r="380" spans="1:22" ht="15" x14ac:dyDescent="0.25">
      <c r="A380" s="23"/>
      <c r="B380" s="23"/>
      <c r="C380" s="23"/>
      <c r="D380" s="23"/>
      <c r="E380" s="23"/>
      <c r="F380" s="23"/>
      <c r="G380" s="23"/>
      <c r="H380" s="23"/>
      <c r="I380" s="23"/>
      <c r="J380" s="45">
        <f>K372+K373+K375+K376+K377+K378</f>
        <v>12082.859999999999</v>
      </c>
      <c r="K380" s="45"/>
      <c r="L380" s="24">
        <f>IF(Source!I348&lt;&gt;0, ROUND(J380/Source!I348, 2), 0)</f>
        <v>12082.86</v>
      </c>
      <c r="P380" s="22">
        <f>J380</f>
        <v>12082.859999999999</v>
      </c>
    </row>
    <row r="381" spans="1:22" ht="57" x14ac:dyDescent="0.2">
      <c r="A381" s="18">
        <v>37</v>
      </c>
      <c r="B381" s="18">
        <v>37</v>
      </c>
      <c r="C381" s="18" t="str">
        <f>Source!F351</f>
        <v>1.18-2203-3-7/1</v>
      </c>
      <c r="D381" s="18" t="str">
        <f>Source!G351</f>
        <v>Техническое обслуживание клапанов воздушных регулирующих с ручным приводом диаметром/периметром до 1000/3200 мм</v>
      </c>
      <c r="E381" s="19" t="str">
        <f>Source!H351</f>
        <v>шт.</v>
      </c>
      <c r="F381" s="9">
        <f>Source!I351</f>
        <v>85</v>
      </c>
      <c r="G381" s="21"/>
      <c r="H381" s="20"/>
      <c r="I381" s="9"/>
      <c r="J381" s="9"/>
      <c r="K381" s="21"/>
      <c r="L381" s="21"/>
      <c r="Q381">
        <f>ROUND((Source!BZ351/100)*ROUND((Source!AF351*Source!AV351)*Source!I351, 2), 2)</f>
        <v>12124.32</v>
      </c>
      <c r="R381">
        <f>Source!X351</f>
        <v>12124.32</v>
      </c>
      <c r="S381">
        <f>ROUND((Source!CA351/100)*ROUND((Source!AF351*Source!AV351)*Source!I351, 2), 2)</f>
        <v>1732.05</v>
      </c>
      <c r="T381">
        <f>Source!Y351</f>
        <v>1732.05</v>
      </c>
      <c r="U381">
        <f>ROUND((175/100)*ROUND((Source!AE351*Source!AV351)*Source!I351, 2), 2)</f>
        <v>4916.1899999999996</v>
      </c>
      <c r="V381">
        <f>ROUND((108/100)*ROUND(Source!CS351*Source!I351, 2), 2)</f>
        <v>3033.99</v>
      </c>
    </row>
    <row r="382" spans="1:22" ht="14.25" x14ac:dyDescent="0.2">
      <c r="A382" s="18"/>
      <c r="B382" s="18"/>
      <c r="C382" s="18"/>
      <c r="D382" s="18" t="s">
        <v>737</v>
      </c>
      <c r="E382" s="19"/>
      <c r="F382" s="9"/>
      <c r="G382" s="21">
        <f>Source!AO351</f>
        <v>203.77</v>
      </c>
      <c r="H382" s="20" t="str">
        <f>Source!DG351</f>
        <v/>
      </c>
      <c r="I382" s="9">
        <f>Source!AV351</f>
        <v>1</v>
      </c>
      <c r="J382" s="9">
        <f>IF(Source!BA351&lt;&gt; 0, Source!BA351, 1)</f>
        <v>1</v>
      </c>
      <c r="K382" s="21">
        <f>Source!S351</f>
        <v>17320.45</v>
      </c>
      <c r="L382" s="21"/>
    </row>
    <row r="383" spans="1:22" ht="14.25" x14ac:dyDescent="0.2">
      <c r="A383" s="18"/>
      <c r="B383" s="18"/>
      <c r="C383" s="18"/>
      <c r="D383" s="18" t="s">
        <v>744</v>
      </c>
      <c r="E383" s="19"/>
      <c r="F383" s="9"/>
      <c r="G383" s="21">
        <f>Source!AM351</f>
        <v>52.12</v>
      </c>
      <c r="H383" s="20" t="str">
        <f>Source!DE351</f>
        <v/>
      </c>
      <c r="I383" s="9">
        <f>Source!AV351</f>
        <v>1</v>
      </c>
      <c r="J383" s="9">
        <f>IF(Source!BB351&lt;&gt; 0, Source!BB351, 1)</f>
        <v>1</v>
      </c>
      <c r="K383" s="21">
        <f>Source!Q351</f>
        <v>4430.2</v>
      </c>
      <c r="L383" s="21"/>
    </row>
    <row r="384" spans="1:22" ht="14.25" x14ac:dyDescent="0.2">
      <c r="A384" s="18"/>
      <c r="B384" s="18"/>
      <c r="C384" s="18"/>
      <c r="D384" s="18" t="s">
        <v>745</v>
      </c>
      <c r="E384" s="19"/>
      <c r="F384" s="9"/>
      <c r="G384" s="21">
        <f>Source!AN351</f>
        <v>33.049999999999997</v>
      </c>
      <c r="H384" s="20" t="str">
        <f>Source!DF351</f>
        <v/>
      </c>
      <c r="I384" s="9">
        <f>Source!AV351</f>
        <v>1</v>
      </c>
      <c r="J384" s="9">
        <f>IF(Source!BS351&lt;&gt; 0, Source!BS351, 1)</f>
        <v>1</v>
      </c>
      <c r="K384" s="26">
        <f>Source!R351</f>
        <v>2809.25</v>
      </c>
      <c r="L384" s="21"/>
    </row>
    <row r="385" spans="1:16" ht="14.25" x14ac:dyDescent="0.2">
      <c r="A385" s="18"/>
      <c r="B385" s="18"/>
      <c r="C385" s="18"/>
      <c r="D385" s="18" t="s">
        <v>738</v>
      </c>
      <c r="E385" s="19"/>
      <c r="F385" s="9"/>
      <c r="G385" s="21">
        <f>Source!AL351</f>
        <v>0.79</v>
      </c>
      <c r="H385" s="20" t="str">
        <f>Source!DD351</f>
        <v/>
      </c>
      <c r="I385" s="9">
        <f>Source!AW351</f>
        <v>1</v>
      </c>
      <c r="J385" s="9">
        <f>IF(Source!BC351&lt;&gt; 0, Source!BC351, 1)</f>
        <v>1</v>
      </c>
      <c r="K385" s="21">
        <f>Source!P351</f>
        <v>67.150000000000006</v>
      </c>
      <c r="L385" s="21"/>
    </row>
    <row r="386" spans="1:16" ht="14.25" x14ac:dyDescent="0.2">
      <c r="A386" s="18"/>
      <c r="B386" s="18"/>
      <c r="C386" s="18"/>
      <c r="D386" s="18" t="s">
        <v>739</v>
      </c>
      <c r="E386" s="19" t="s">
        <v>740</v>
      </c>
      <c r="F386" s="9">
        <f>Source!AT351</f>
        <v>70</v>
      </c>
      <c r="G386" s="21"/>
      <c r="H386" s="20"/>
      <c r="I386" s="9"/>
      <c r="J386" s="9"/>
      <c r="K386" s="21">
        <f>SUM(R381:R385)</f>
        <v>12124.32</v>
      </c>
      <c r="L386" s="21"/>
    </row>
    <row r="387" spans="1:16" ht="14.25" x14ac:dyDescent="0.2">
      <c r="A387" s="18"/>
      <c r="B387" s="18"/>
      <c r="C387" s="18"/>
      <c r="D387" s="18" t="s">
        <v>741</v>
      </c>
      <c r="E387" s="19" t="s">
        <v>740</v>
      </c>
      <c r="F387" s="9">
        <f>Source!AU351</f>
        <v>10</v>
      </c>
      <c r="G387" s="21"/>
      <c r="H387" s="20"/>
      <c r="I387" s="9"/>
      <c r="J387" s="9"/>
      <c r="K387" s="21">
        <f>SUM(T381:T386)</f>
        <v>1732.05</v>
      </c>
      <c r="L387" s="21"/>
    </row>
    <row r="388" spans="1:16" ht="14.25" x14ac:dyDescent="0.2">
      <c r="A388" s="18"/>
      <c r="B388" s="18"/>
      <c r="C388" s="18"/>
      <c r="D388" s="18" t="s">
        <v>746</v>
      </c>
      <c r="E388" s="19" t="s">
        <v>740</v>
      </c>
      <c r="F388" s="9">
        <f>108</f>
        <v>108</v>
      </c>
      <c r="G388" s="21"/>
      <c r="H388" s="20"/>
      <c r="I388" s="9"/>
      <c r="J388" s="9"/>
      <c r="K388" s="21">
        <f>SUM(V381:V387)</f>
        <v>3033.99</v>
      </c>
      <c r="L388" s="21"/>
    </row>
    <row r="389" spans="1:16" ht="14.25" x14ac:dyDescent="0.2">
      <c r="A389" s="18"/>
      <c r="B389" s="18"/>
      <c r="C389" s="18"/>
      <c r="D389" s="18" t="s">
        <v>742</v>
      </c>
      <c r="E389" s="19" t="s">
        <v>743</v>
      </c>
      <c r="F389" s="9">
        <f>Source!AQ351</f>
        <v>0.33</v>
      </c>
      <c r="G389" s="21"/>
      <c r="H389" s="20" t="str">
        <f>Source!DI351</f>
        <v/>
      </c>
      <c r="I389" s="9">
        <f>Source!AV351</f>
        <v>1</v>
      </c>
      <c r="J389" s="9"/>
      <c r="K389" s="21"/>
      <c r="L389" s="21">
        <f>Source!U351</f>
        <v>28.05</v>
      </c>
    </row>
    <row r="390" spans="1:16" ht="15" x14ac:dyDescent="0.25">
      <c r="A390" s="23"/>
      <c r="B390" s="23"/>
      <c r="C390" s="23"/>
      <c r="D390" s="23"/>
      <c r="E390" s="23"/>
      <c r="F390" s="23"/>
      <c r="G390" s="23"/>
      <c r="H390" s="23"/>
      <c r="I390" s="23"/>
      <c r="J390" s="45">
        <f>K382+K383+K385+K386+K387+K388</f>
        <v>38708.160000000003</v>
      </c>
      <c r="K390" s="45"/>
      <c r="L390" s="24">
        <f>IF(Source!I351&lt;&gt;0, ROUND(J390/Source!I351, 2), 0)</f>
        <v>455.39</v>
      </c>
      <c r="P390" s="22">
        <f>J390</f>
        <v>38708.160000000003</v>
      </c>
    </row>
    <row r="392" spans="1:16" ht="15" x14ac:dyDescent="0.25">
      <c r="A392" s="44" t="str">
        <f>CONCATENATE("Итого по подразделу: ",IF(Source!G353&lt;&gt;"Новый подраздел", Source!G353, ""))</f>
        <v>Итого по подразделу: Общеобменная вентиляция</v>
      </c>
      <c r="B392" s="44"/>
      <c r="C392" s="44"/>
      <c r="D392" s="44"/>
      <c r="E392" s="44"/>
      <c r="F392" s="44"/>
      <c r="G392" s="44"/>
      <c r="H392" s="44"/>
      <c r="I392" s="44"/>
      <c r="J392" s="42">
        <f>SUM(P353:P391)</f>
        <v>77211.87</v>
      </c>
      <c r="K392" s="43"/>
      <c r="L392" s="27"/>
    </row>
    <row r="394" spans="1:16" hidden="1" x14ac:dyDescent="0.2"/>
    <row r="395" spans="1:16" ht="16.5" hidden="1" x14ac:dyDescent="0.25">
      <c r="A395" s="46" t="str">
        <f>CONCATENATE("Подраздел: ",IF(Source!G383&lt;&gt;"Новый подраздел", Source!G383, ""))</f>
        <v>Подраздел: Очистка и дезинфекция воздуховодов</v>
      </c>
      <c r="B395" s="46"/>
      <c r="C395" s="46"/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6" hidden="1" x14ac:dyDescent="0.2"/>
    <row r="397" spans="1:16" ht="15" hidden="1" x14ac:dyDescent="0.25">
      <c r="A397" s="44" t="str">
        <f>CONCATENATE("Итого по подразделу: ",IF(Source!G390&lt;&gt;"Новый подраздел", Source!G390, ""))</f>
        <v>Итого по подразделу: Очистка и дезинфекция воздуховодов</v>
      </c>
      <c r="B397" s="44"/>
      <c r="C397" s="44"/>
      <c r="D397" s="44"/>
      <c r="E397" s="44"/>
      <c r="F397" s="44"/>
      <c r="G397" s="44"/>
      <c r="H397" s="44"/>
      <c r="I397" s="44"/>
      <c r="J397" s="42">
        <f>SUM(P395:P396)</f>
        <v>0</v>
      </c>
      <c r="K397" s="43"/>
      <c r="L397" s="27"/>
    </row>
    <row r="398" spans="1:16" hidden="1" x14ac:dyDescent="0.2"/>
    <row r="400" spans="1:16" ht="16.5" x14ac:dyDescent="0.25">
      <c r="A400" s="46" t="str">
        <f>CONCATENATE("Подраздел: ",IF(Source!G420&lt;&gt;"Новый подраздел", Source!G420, ""))</f>
        <v>Подраздел: Кондиционирование</v>
      </c>
      <c r="B400" s="46"/>
      <c r="C400" s="46"/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22" ht="42.75" x14ac:dyDescent="0.2">
      <c r="A401" s="18">
        <v>38</v>
      </c>
      <c r="B401" s="18">
        <v>38</v>
      </c>
      <c r="C401" s="18" t="str">
        <f>Source!F425</f>
        <v>1.18-2403-17-3/1</v>
      </c>
      <c r="D401" s="18" t="str">
        <f>Source!G425</f>
        <v>Техническое обслуживание внутренних кассетных блоков сплит систем мощностью до 5 кВт - полугодовое</v>
      </c>
      <c r="E401" s="19" t="str">
        <f>Source!H425</f>
        <v>1 блок</v>
      </c>
      <c r="F401" s="9">
        <f>Source!I425</f>
        <v>43</v>
      </c>
      <c r="G401" s="21"/>
      <c r="H401" s="20"/>
      <c r="I401" s="9"/>
      <c r="J401" s="9"/>
      <c r="K401" s="21"/>
      <c r="L401" s="21"/>
      <c r="Q401">
        <f>ROUND((Source!BZ425/100)*ROUND((Source!AF425*Source!AV425)*Source!I425, 2), 2)</f>
        <v>26764.62</v>
      </c>
      <c r="R401">
        <f>Source!X425</f>
        <v>26764.62</v>
      </c>
      <c r="S401">
        <f>ROUND((Source!CA425/100)*ROUND((Source!AF425*Source!AV425)*Source!I425, 2), 2)</f>
        <v>3823.52</v>
      </c>
      <c r="T401">
        <f>Source!Y425</f>
        <v>3823.52</v>
      </c>
      <c r="U401">
        <f>ROUND((175/100)*ROUND((Source!AE425*Source!AV425)*Source!I425, 2), 2)</f>
        <v>2.2599999999999998</v>
      </c>
      <c r="V401">
        <f>ROUND((108/100)*ROUND(Source!CS425*Source!I425, 2), 2)</f>
        <v>1.39</v>
      </c>
    </row>
    <row r="402" spans="1:22" ht="14.25" x14ac:dyDescent="0.2">
      <c r="A402" s="18"/>
      <c r="B402" s="18"/>
      <c r="C402" s="18"/>
      <c r="D402" s="18" t="s">
        <v>737</v>
      </c>
      <c r="E402" s="19"/>
      <c r="F402" s="9"/>
      <c r="G402" s="21">
        <f>Source!AO425</f>
        <v>889.19</v>
      </c>
      <c r="H402" s="20" t="str">
        <f>Source!DG425</f>
        <v/>
      </c>
      <c r="I402" s="9">
        <f>Source!AV425</f>
        <v>1</v>
      </c>
      <c r="J402" s="9">
        <f>IF(Source!BA425&lt;&gt; 0, Source!BA425, 1)</f>
        <v>1</v>
      </c>
      <c r="K402" s="21">
        <f>Source!S425</f>
        <v>38235.17</v>
      </c>
      <c r="L402" s="21"/>
    </row>
    <row r="403" spans="1:22" ht="14.25" x14ac:dyDescent="0.2">
      <c r="A403" s="18"/>
      <c r="B403" s="18"/>
      <c r="C403" s="18"/>
      <c r="D403" s="18" t="s">
        <v>744</v>
      </c>
      <c r="E403" s="19"/>
      <c r="F403" s="9"/>
      <c r="G403" s="21">
        <f>Source!AM425</f>
        <v>1.85</v>
      </c>
      <c r="H403" s="20" t="str">
        <f>Source!DE425</f>
        <v/>
      </c>
      <c r="I403" s="9">
        <f>Source!AV425</f>
        <v>1</v>
      </c>
      <c r="J403" s="9">
        <f>IF(Source!BB425&lt;&gt; 0, Source!BB425, 1)</f>
        <v>1</v>
      </c>
      <c r="K403" s="21">
        <f>Source!Q425</f>
        <v>79.55</v>
      </c>
      <c r="L403" s="21"/>
    </row>
    <row r="404" spans="1:22" ht="14.25" x14ac:dyDescent="0.2">
      <c r="A404" s="18"/>
      <c r="B404" s="18"/>
      <c r="C404" s="18"/>
      <c r="D404" s="18" t="s">
        <v>745</v>
      </c>
      <c r="E404" s="19"/>
      <c r="F404" s="9"/>
      <c r="G404" s="21">
        <f>Source!AN425</f>
        <v>0.03</v>
      </c>
      <c r="H404" s="20" t="str">
        <f>Source!DF425</f>
        <v/>
      </c>
      <c r="I404" s="9">
        <f>Source!AV425</f>
        <v>1</v>
      </c>
      <c r="J404" s="9">
        <f>IF(Source!BS425&lt;&gt; 0, Source!BS425, 1)</f>
        <v>1</v>
      </c>
      <c r="K404" s="26">
        <f>Source!R425</f>
        <v>1.29</v>
      </c>
      <c r="L404" s="21"/>
    </row>
    <row r="405" spans="1:22" ht="14.25" x14ac:dyDescent="0.2">
      <c r="A405" s="18"/>
      <c r="B405" s="18"/>
      <c r="C405" s="18"/>
      <c r="D405" s="18" t="s">
        <v>738</v>
      </c>
      <c r="E405" s="19"/>
      <c r="F405" s="9"/>
      <c r="G405" s="21">
        <f>Source!AL425</f>
        <v>2.2200000000000002</v>
      </c>
      <c r="H405" s="20" t="str">
        <f>Source!DD425</f>
        <v/>
      </c>
      <c r="I405" s="9">
        <f>Source!AW425</f>
        <v>1</v>
      </c>
      <c r="J405" s="9">
        <f>IF(Source!BC425&lt;&gt; 0, Source!BC425, 1)</f>
        <v>1</v>
      </c>
      <c r="K405" s="21">
        <f>Source!P425</f>
        <v>95.46</v>
      </c>
      <c r="L405" s="21"/>
    </row>
    <row r="406" spans="1:22" ht="14.25" x14ac:dyDescent="0.2">
      <c r="A406" s="18"/>
      <c r="B406" s="18"/>
      <c r="C406" s="18"/>
      <c r="D406" s="18" t="s">
        <v>739</v>
      </c>
      <c r="E406" s="19" t="s">
        <v>740</v>
      </c>
      <c r="F406" s="9">
        <f>Source!AT425</f>
        <v>70</v>
      </c>
      <c r="G406" s="21"/>
      <c r="H406" s="20"/>
      <c r="I406" s="9"/>
      <c r="J406" s="9"/>
      <c r="K406" s="21">
        <f>SUM(R401:R405)</f>
        <v>26764.62</v>
      </c>
      <c r="L406" s="21"/>
    </row>
    <row r="407" spans="1:22" ht="14.25" x14ac:dyDescent="0.2">
      <c r="A407" s="18"/>
      <c r="B407" s="18"/>
      <c r="C407" s="18"/>
      <c r="D407" s="18" t="s">
        <v>741</v>
      </c>
      <c r="E407" s="19" t="s">
        <v>740</v>
      </c>
      <c r="F407" s="9">
        <f>Source!AU425</f>
        <v>10</v>
      </c>
      <c r="G407" s="21"/>
      <c r="H407" s="20"/>
      <c r="I407" s="9"/>
      <c r="J407" s="9"/>
      <c r="K407" s="21">
        <f>SUM(T401:T406)</f>
        <v>3823.52</v>
      </c>
      <c r="L407" s="21"/>
    </row>
    <row r="408" spans="1:22" ht="14.25" x14ac:dyDescent="0.2">
      <c r="A408" s="18"/>
      <c r="B408" s="18"/>
      <c r="C408" s="18"/>
      <c r="D408" s="18" t="s">
        <v>746</v>
      </c>
      <c r="E408" s="19" t="s">
        <v>740</v>
      </c>
      <c r="F408" s="9">
        <f>108</f>
        <v>108</v>
      </c>
      <c r="G408" s="21"/>
      <c r="H408" s="20"/>
      <c r="I408" s="9"/>
      <c r="J408" s="9"/>
      <c r="K408" s="21">
        <f>SUM(V401:V407)</f>
        <v>1.39</v>
      </c>
      <c r="L408" s="21"/>
    </row>
    <row r="409" spans="1:22" ht="14.25" x14ac:dyDescent="0.2">
      <c r="A409" s="18"/>
      <c r="B409" s="18"/>
      <c r="C409" s="18"/>
      <c r="D409" s="18" t="s">
        <v>742</v>
      </c>
      <c r="E409" s="19" t="s">
        <v>743</v>
      </c>
      <c r="F409" s="9">
        <f>Source!AQ425</f>
        <v>1.34</v>
      </c>
      <c r="G409" s="21"/>
      <c r="H409" s="20" t="str">
        <f>Source!DI425</f>
        <v/>
      </c>
      <c r="I409" s="9">
        <f>Source!AV425</f>
        <v>1</v>
      </c>
      <c r="J409" s="9"/>
      <c r="K409" s="21"/>
      <c r="L409" s="21">
        <f>Source!U425</f>
        <v>57.620000000000005</v>
      </c>
    </row>
    <row r="410" spans="1:22" ht="15" x14ac:dyDescent="0.25">
      <c r="A410" s="23"/>
      <c r="B410" s="23"/>
      <c r="C410" s="23"/>
      <c r="D410" s="23"/>
      <c r="E410" s="23"/>
      <c r="F410" s="23"/>
      <c r="G410" s="23"/>
      <c r="H410" s="23"/>
      <c r="I410" s="23"/>
      <c r="J410" s="45">
        <f>K402+K403+K405+K406+K407+K408</f>
        <v>68999.710000000006</v>
      </c>
      <c r="K410" s="45"/>
      <c r="L410" s="24">
        <f>IF(Source!I425&lt;&gt;0, ROUND(J410/Source!I425, 2), 0)</f>
        <v>1604.64</v>
      </c>
      <c r="P410" s="22">
        <f>J410</f>
        <v>68999.710000000006</v>
      </c>
    </row>
    <row r="411" spans="1:22" ht="42.75" x14ac:dyDescent="0.2">
      <c r="A411" s="18">
        <v>39</v>
      </c>
      <c r="B411" s="18">
        <v>39</v>
      </c>
      <c r="C411" s="18" t="str">
        <f>Source!F427</f>
        <v>1.18-2403-18-3/1</v>
      </c>
      <c r="D411" s="18" t="str">
        <f>Source!G427</f>
        <v>Техническое обслуживание наружных блоков сплит систем мощностью до 10 кВт - полугодовое</v>
      </c>
      <c r="E411" s="19" t="str">
        <f>Source!H427</f>
        <v>1 блок</v>
      </c>
      <c r="F411" s="9">
        <f>Source!I427</f>
        <v>4</v>
      </c>
      <c r="G411" s="21"/>
      <c r="H411" s="20"/>
      <c r="I411" s="9"/>
      <c r="J411" s="9"/>
      <c r="K411" s="21"/>
      <c r="L411" s="21"/>
      <c r="Q411">
        <f>ROUND((Source!BZ427/100)*ROUND((Source!AF427*Source!AV427)*Source!I427, 2), 2)</f>
        <v>4607.88</v>
      </c>
      <c r="R411">
        <f>Source!X427</f>
        <v>4607.88</v>
      </c>
      <c r="S411">
        <f>ROUND((Source!CA427/100)*ROUND((Source!AF427*Source!AV427)*Source!I427, 2), 2)</f>
        <v>658.27</v>
      </c>
      <c r="T411">
        <f>Source!Y427</f>
        <v>658.27</v>
      </c>
      <c r="U411">
        <f>ROUND((175/100)*ROUND((Source!AE427*Source!AV427)*Source!I427, 2), 2)</f>
        <v>0.35</v>
      </c>
      <c r="V411">
        <f>ROUND((108/100)*ROUND(Source!CS427*Source!I427, 2), 2)</f>
        <v>0.22</v>
      </c>
    </row>
    <row r="412" spans="1:22" ht="14.25" x14ac:dyDescent="0.2">
      <c r="A412" s="18"/>
      <c r="B412" s="18"/>
      <c r="C412" s="18"/>
      <c r="D412" s="18" t="s">
        <v>737</v>
      </c>
      <c r="E412" s="19"/>
      <c r="F412" s="9"/>
      <c r="G412" s="21">
        <f>Source!AO427</f>
        <v>1645.67</v>
      </c>
      <c r="H412" s="20" t="str">
        <f>Source!DG427</f>
        <v/>
      </c>
      <c r="I412" s="9">
        <f>Source!AV427</f>
        <v>1</v>
      </c>
      <c r="J412" s="9">
        <f>IF(Source!BA427&lt;&gt; 0, Source!BA427, 1)</f>
        <v>1</v>
      </c>
      <c r="K412" s="21">
        <f>Source!S427</f>
        <v>6582.68</v>
      </c>
      <c r="L412" s="21"/>
    </row>
    <row r="413" spans="1:22" ht="14.25" x14ac:dyDescent="0.2">
      <c r="A413" s="18"/>
      <c r="B413" s="18"/>
      <c r="C413" s="18"/>
      <c r="D413" s="18" t="s">
        <v>744</v>
      </c>
      <c r="E413" s="19"/>
      <c r="F413" s="9"/>
      <c r="G413" s="21">
        <f>Source!AM427</f>
        <v>3.49</v>
      </c>
      <c r="H413" s="20" t="str">
        <f>Source!DE427</f>
        <v/>
      </c>
      <c r="I413" s="9">
        <f>Source!AV427</f>
        <v>1</v>
      </c>
      <c r="J413" s="9">
        <f>IF(Source!BB427&lt;&gt; 0, Source!BB427, 1)</f>
        <v>1</v>
      </c>
      <c r="K413" s="21">
        <f>Source!Q427</f>
        <v>13.96</v>
      </c>
      <c r="L413" s="21"/>
    </row>
    <row r="414" spans="1:22" ht="14.25" x14ac:dyDescent="0.2">
      <c r="A414" s="18"/>
      <c r="B414" s="18"/>
      <c r="C414" s="18"/>
      <c r="D414" s="18" t="s">
        <v>745</v>
      </c>
      <c r="E414" s="19"/>
      <c r="F414" s="9"/>
      <c r="G414" s="21">
        <f>Source!AN427</f>
        <v>0.05</v>
      </c>
      <c r="H414" s="20" t="str">
        <f>Source!DF427</f>
        <v/>
      </c>
      <c r="I414" s="9">
        <f>Source!AV427</f>
        <v>1</v>
      </c>
      <c r="J414" s="9">
        <f>IF(Source!BS427&lt;&gt; 0, Source!BS427, 1)</f>
        <v>1</v>
      </c>
      <c r="K414" s="26">
        <f>Source!R427</f>
        <v>0.2</v>
      </c>
      <c r="L414" s="21"/>
    </row>
    <row r="415" spans="1:22" ht="14.25" x14ac:dyDescent="0.2">
      <c r="A415" s="18"/>
      <c r="B415" s="18"/>
      <c r="C415" s="18"/>
      <c r="D415" s="18" t="s">
        <v>738</v>
      </c>
      <c r="E415" s="19"/>
      <c r="F415" s="9"/>
      <c r="G415" s="21">
        <f>Source!AL427</f>
        <v>0.94</v>
      </c>
      <c r="H415" s="20" t="str">
        <f>Source!DD427</f>
        <v/>
      </c>
      <c r="I415" s="9">
        <f>Source!AW427</f>
        <v>1</v>
      </c>
      <c r="J415" s="9">
        <f>IF(Source!BC427&lt;&gt; 0, Source!BC427, 1)</f>
        <v>1</v>
      </c>
      <c r="K415" s="21">
        <f>Source!P427</f>
        <v>3.76</v>
      </c>
      <c r="L415" s="21"/>
    </row>
    <row r="416" spans="1:22" ht="14.25" x14ac:dyDescent="0.2">
      <c r="A416" s="18"/>
      <c r="B416" s="18"/>
      <c r="C416" s="18"/>
      <c r="D416" s="18" t="s">
        <v>739</v>
      </c>
      <c r="E416" s="19" t="s">
        <v>740</v>
      </c>
      <c r="F416" s="9">
        <f>Source!AT427</f>
        <v>70</v>
      </c>
      <c r="G416" s="21"/>
      <c r="H416" s="20"/>
      <c r="I416" s="9"/>
      <c r="J416" s="9"/>
      <c r="K416" s="21">
        <f>SUM(R411:R415)</f>
        <v>4607.88</v>
      </c>
      <c r="L416" s="21"/>
    </row>
    <row r="417" spans="1:22" ht="14.25" x14ac:dyDescent="0.2">
      <c r="A417" s="18"/>
      <c r="B417" s="18"/>
      <c r="C417" s="18"/>
      <c r="D417" s="18" t="s">
        <v>741</v>
      </c>
      <c r="E417" s="19" t="s">
        <v>740</v>
      </c>
      <c r="F417" s="9">
        <f>Source!AU427</f>
        <v>10</v>
      </c>
      <c r="G417" s="21"/>
      <c r="H417" s="20"/>
      <c r="I417" s="9"/>
      <c r="J417" s="9"/>
      <c r="K417" s="21">
        <f>SUM(T411:T416)</f>
        <v>658.27</v>
      </c>
      <c r="L417" s="21"/>
    </row>
    <row r="418" spans="1:22" ht="14.25" x14ac:dyDescent="0.2">
      <c r="A418" s="18"/>
      <c r="B418" s="18"/>
      <c r="C418" s="18"/>
      <c r="D418" s="18" t="s">
        <v>746</v>
      </c>
      <c r="E418" s="19" t="s">
        <v>740</v>
      </c>
      <c r="F418" s="9">
        <f>108</f>
        <v>108</v>
      </c>
      <c r="G418" s="21"/>
      <c r="H418" s="20"/>
      <c r="I418" s="9"/>
      <c r="J418" s="9"/>
      <c r="K418" s="21">
        <f>SUM(V411:V417)</f>
        <v>0.22</v>
      </c>
      <c r="L418" s="21"/>
    </row>
    <row r="419" spans="1:22" ht="14.25" x14ac:dyDescent="0.2">
      <c r="A419" s="18"/>
      <c r="B419" s="18"/>
      <c r="C419" s="18"/>
      <c r="D419" s="18" t="s">
        <v>742</v>
      </c>
      <c r="E419" s="19" t="s">
        <v>743</v>
      </c>
      <c r="F419" s="9">
        <f>Source!AQ427</f>
        <v>2.48</v>
      </c>
      <c r="G419" s="21"/>
      <c r="H419" s="20" t="str">
        <f>Source!DI427</f>
        <v/>
      </c>
      <c r="I419" s="9">
        <f>Source!AV427</f>
        <v>1</v>
      </c>
      <c r="J419" s="9"/>
      <c r="K419" s="21"/>
      <c r="L419" s="21">
        <f>Source!U427</f>
        <v>9.92</v>
      </c>
    </row>
    <row r="420" spans="1:22" ht="15" x14ac:dyDescent="0.25">
      <c r="A420" s="23"/>
      <c r="B420" s="23"/>
      <c r="C420" s="23"/>
      <c r="D420" s="23"/>
      <c r="E420" s="23"/>
      <c r="F420" s="23"/>
      <c r="G420" s="23"/>
      <c r="H420" s="23"/>
      <c r="I420" s="23"/>
      <c r="J420" s="45">
        <f>K412+K413+K415+K416+K417+K418</f>
        <v>11866.77</v>
      </c>
      <c r="K420" s="45"/>
      <c r="L420" s="24">
        <f>IF(Source!I427&lt;&gt;0, ROUND(J420/Source!I427, 2), 0)</f>
        <v>2966.69</v>
      </c>
      <c r="P420" s="22">
        <f>J420</f>
        <v>11866.77</v>
      </c>
    </row>
    <row r="421" spans="1:22" ht="57" x14ac:dyDescent="0.2">
      <c r="A421" s="18">
        <v>40</v>
      </c>
      <c r="B421" s="18">
        <v>40</v>
      </c>
      <c r="C421" s="18" t="str">
        <f>Source!F429</f>
        <v>1.24-2103-45-4/1</v>
      </c>
      <c r="D421" s="18" t="str">
        <f>Source!G429</f>
        <v>Техническое обслуживание ежеквартальное холодильных установок мощностью 420 кВт  (прим. до 23 кВт)</v>
      </c>
      <c r="E421" s="19" t="str">
        <f>Source!H429</f>
        <v>установка</v>
      </c>
      <c r="F421" s="9">
        <f>Source!I429</f>
        <v>2</v>
      </c>
      <c r="G421" s="21"/>
      <c r="H421" s="20"/>
      <c r="I421" s="9"/>
      <c r="J421" s="9"/>
      <c r="K421" s="21"/>
      <c r="L421" s="21"/>
      <c r="Q421">
        <f>ROUND((Source!BZ429/100)*ROUND((Source!AF429*Source!AV429)*Source!I429, 2), 2)</f>
        <v>12649.95</v>
      </c>
      <c r="R421">
        <f>Source!X429</f>
        <v>12649.95</v>
      </c>
      <c r="S421">
        <f>ROUND((Source!CA429/100)*ROUND((Source!AF429*Source!AV429)*Source!I429, 2), 2)</f>
        <v>1807.14</v>
      </c>
      <c r="T421">
        <f>Source!Y429</f>
        <v>1807.14</v>
      </c>
      <c r="U421">
        <f>ROUND((175/100)*ROUND((Source!AE429*Source!AV429)*Source!I429, 2), 2)</f>
        <v>2429</v>
      </c>
      <c r="V421">
        <f>ROUND((108/100)*ROUND(Source!CS429*Source!I429, 2), 2)</f>
        <v>1499.04</v>
      </c>
    </row>
    <row r="422" spans="1:22" ht="14.25" x14ac:dyDescent="0.2">
      <c r="A422" s="18"/>
      <c r="B422" s="18"/>
      <c r="C422" s="18"/>
      <c r="D422" s="18" t="s">
        <v>737</v>
      </c>
      <c r="E422" s="19"/>
      <c r="F422" s="9"/>
      <c r="G422" s="21">
        <f>Source!AO429</f>
        <v>4517.84</v>
      </c>
      <c r="H422" s="20" t="str">
        <f>Source!DG429</f>
        <v>)*2</v>
      </c>
      <c r="I422" s="9">
        <f>Source!AV429</f>
        <v>1</v>
      </c>
      <c r="J422" s="9">
        <f>IF(Source!BA429&lt;&gt; 0, Source!BA429, 1)</f>
        <v>1</v>
      </c>
      <c r="K422" s="21">
        <f>Source!S429</f>
        <v>18071.36</v>
      </c>
      <c r="L422" s="21"/>
    </row>
    <row r="423" spans="1:22" ht="14.25" x14ac:dyDescent="0.2">
      <c r="A423" s="18"/>
      <c r="B423" s="18"/>
      <c r="C423" s="18"/>
      <c r="D423" s="18" t="s">
        <v>744</v>
      </c>
      <c r="E423" s="19"/>
      <c r="F423" s="9"/>
      <c r="G423" s="21">
        <f>Source!AM429</f>
        <v>547.26</v>
      </c>
      <c r="H423" s="20" t="str">
        <f>Source!DE429</f>
        <v>)*2</v>
      </c>
      <c r="I423" s="9">
        <f>Source!AV429</f>
        <v>1</v>
      </c>
      <c r="J423" s="9">
        <f>IF(Source!BB429&lt;&gt; 0, Source!BB429, 1)</f>
        <v>1</v>
      </c>
      <c r="K423" s="21">
        <f>Source!Q429</f>
        <v>2189.04</v>
      </c>
      <c r="L423" s="21"/>
    </row>
    <row r="424" spans="1:22" ht="14.25" x14ac:dyDescent="0.2">
      <c r="A424" s="18"/>
      <c r="B424" s="18"/>
      <c r="C424" s="18"/>
      <c r="D424" s="18" t="s">
        <v>745</v>
      </c>
      <c r="E424" s="19"/>
      <c r="F424" s="9"/>
      <c r="G424" s="21">
        <f>Source!AN429</f>
        <v>347</v>
      </c>
      <c r="H424" s="20" t="str">
        <f>Source!DF429</f>
        <v>)*2</v>
      </c>
      <c r="I424" s="9">
        <f>Source!AV429</f>
        <v>1</v>
      </c>
      <c r="J424" s="9">
        <f>IF(Source!BS429&lt;&gt; 0, Source!BS429, 1)</f>
        <v>1</v>
      </c>
      <c r="K424" s="26">
        <f>Source!R429</f>
        <v>1388</v>
      </c>
      <c r="L424" s="21"/>
    </row>
    <row r="425" spans="1:22" ht="14.25" x14ac:dyDescent="0.2">
      <c r="A425" s="18"/>
      <c r="B425" s="18"/>
      <c r="C425" s="18"/>
      <c r="D425" s="18" t="s">
        <v>738</v>
      </c>
      <c r="E425" s="19"/>
      <c r="F425" s="9"/>
      <c r="G425" s="21">
        <f>Source!AL429</f>
        <v>355.16</v>
      </c>
      <c r="H425" s="20" t="str">
        <f>Source!DD429</f>
        <v>)*2</v>
      </c>
      <c r="I425" s="9">
        <f>Source!AW429</f>
        <v>1</v>
      </c>
      <c r="J425" s="9">
        <f>IF(Source!BC429&lt;&gt; 0, Source!BC429, 1)</f>
        <v>1</v>
      </c>
      <c r="K425" s="21">
        <f>Source!P429</f>
        <v>1420.64</v>
      </c>
      <c r="L425" s="21"/>
    </row>
    <row r="426" spans="1:22" ht="14.25" x14ac:dyDescent="0.2">
      <c r="A426" s="18"/>
      <c r="B426" s="18"/>
      <c r="C426" s="18"/>
      <c r="D426" s="18" t="s">
        <v>739</v>
      </c>
      <c r="E426" s="19" t="s">
        <v>740</v>
      </c>
      <c r="F426" s="9">
        <f>Source!AT429</f>
        <v>70</v>
      </c>
      <c r="G426" s="21"/>
      <c r="H426" s="20"/>
      <c r="I426" s="9"/>
      <c r="J426" s="9"/>
      <c r="K426" s="21">
        <f>SUM(R421:R425)</f>
        <v>12649.95</v>
      </c>
      <c r="L426" s="21"/>
    </row>
    <row r="427" spans="1:22" ht="14.25" x14ac:dyDescent="0.2">
      <c r="A427" s="18"/>
      <c r="B427" s="18"/>
      <c r="C427" s="18"/>
      <c r="D427" s="18" t="s">
        <v>741</v>
      </c>
      <c r="E427" s="19" t="s">
        <v>740</v>
      </c>
      <c r="F427" s="9">
        <f>Source!AU429</f>
        <v>10</v>
      </c>
      <c r="G427" s="21"/>
      <c r="H427" s="20"/>
      <c r="I427" s="9"/>
      <c r="J427" s="9"/>
      <c r="K427" s="21">
        <f>SUM(T421:T426)</f>
        <v>1807.14</v>
      </c>
      <c r="L427" s="21"/>
    </row>
    <row r="428" spans="1:22" ht="14.25" x14ac:dyDescent="0.2">
      <c r="A428" s="18"/>
      <c r="B428" s="18"/>
      <c r="C428" s="18"/>
      <c r="D428" s="18" t="s">
        <v>746</v>
      </c>
      <c r="E428" s="19" t="s">
        <v>740</v>
      </c>
      <c r="F428" s="9">
        <f>108</f>
        <v>108</v>
      </c>
      <c r="G428" s="21"/>
      <c r="H428" s="20"/>
      <c r="I428" s="9"/>
      <c r="J428" s="9"/>
      <c r="K428" s="21">
        <f>SUM(V421:V427)</f>
        <v>1499.04</v>
      </c>
      <c r="L428" s="21"/>
    </row>
    <row r="429" spans="1:22" ht="14.25" x14ac:dyDescent="0.2">
      <c r="A429" s="18"/>
      <c r="B429" s="18"/>
      <c r="C429" s="18"/>
      <c r="D429" s="18" t="s">
        <v>742</v>
      </c>
      <c r="E429" s="19" t="s">
        <v>743</v>
      </c>
      <c r="F429" s="9">
        <f>Source!AQ429</f>
        <v>6.8</v>
      </c>
      <c r="G429" s="21"/>
      <c r="H429" s="20" t="str">
        <f>Source!DI429</f>
        <v>)*2</v>
      </c>
      <c r="I429" s="9">
        <f>Source!AV429</f>
        <v>1</v>
      </c>
      <c r="J429" s="9"/>
      <c r="K429" s="21"/>
      <c r="L429" s="21">
        <f>Source!U429</f>
        <v>27.2</v>
      </c>
    </row>
    <row r="430" spans="1:22" ht="15" x14ac:dyDescent="0.25">
      <c r="A430" s="23"/>
      <c r="B430" s="23"/>
      <c r="C430" s="23"/>
      <c r="D430" s="23"/>
      <c r="E430" s="23"/>
      <c r="F430" s="23"/>
      <c r="G430" s="23"/>
      <c r="H430" s="23"/>
      <c r="I430" s="23"/>
      <c r="J430" s="45">
        <f>K422+K423+K425+K426+K427+K428</f>
        <v>37637.170000000006</v>
      </c>
      <c r="K430" s="45"/>
      <c r="L430" s="24">
        <f>IF(Source!I429&lt;&gt;0, ROUND(J430/Source!I429, 2), 0)</f>
        <v>18818.59</v>
      </c>
      <c r="P430" s="22">
        <f>J430</f>
        <v>37637.170000000006</v>
      </c>
    </row>
    <row r="431" spans="1:22" ht="57" x14ac:dyDescent="0.2">
      <c r="A431" s="18">
        <v>41</v>
      </c>
      <c r="B431" s="18">
        <v>41</v>
      </c>
      <c r="C431" s="18" t="str">
        <f>Source!F433</f>
        <v>1.24-2103-45-4/1</v>
      </c>
      <c r="D431" s="18" t="str">
        <f>Source!G433</f>
        <v>Техническое обслуживание ежеквартальное холодильных установок мощностью 420 кВт  (прим. до 175 кВт)</v>
      </c>
      <c r="E431" s="19" t="str">
        <f>Source!H433</f>
        <v>установка</v>
      </c>
      <c r="F431" s="9">
        <f>Source!I433</f>
        <v>3</v>
      </c>
      <c r="G431" s="21"/>
      <c r="H431" s="20"/>
      <c r="I431" s="9"/>
      <c r="J431" s="9"/>
      <c r="K431" s="21"/>
      <c r="L431" s="21"/>
      <c r="Q431">
        <f>ROUND((Source!BZ433/100)*ROUND((Source!AF433*Source!AV433)*Source!I433, 2), 2)</f>
        <v>18974.93</v>
      </c>
      <c r="R431">
        <f>Source!X433</f>
        <v>18974.93</v>
      </c>
      <c r="S431">
        <f>ROUND((Source!CA433/100)*ROUND((Source!AF433*Source!AV433)*Source!I433, 2), 2)</f>
        <v>2710.7</v>
      </c>
      <c r="T431">
        <f>Source!Y433</f>
        <v>2710.7</v>
      </c>
      <c r="U431">
        <f>ROUND((175/100)*ROUND((Source!AE433*Source!AV433)*Source!I433, 2), 2)</f>
        <v>3643.5</v>
      </c>
      <c r="V431">
        <f>ROUND((108/100)*ROUND(Source!CS433*Source!I433, 2), 2)</f>
        <v>2248.56</v>
      </c>
    </row>
    <row r="432" spans="1:22" ht="14.25" x14ac:dyDescent="0.2">
      <c r="A432" s="18"/>
      <c r="B432" s="18"/>
      <c r="C432" s="18"/>
      <c r="D432" s="18" t="s">
        <v>737</v>
      </c>
      <c r="E432" s="19"/>
      <c r="F432" s="9"/>
      <c r="G432" s="21">
        <f>Source!AO433</f>
        <v>4517.84</v>
      </c>
      <c r="H432" s="20" t="str">
        <f>Source!DG433</f>
        <v>)*2</v>
      </c>
      <c r="I432" s="9">
        <f>Source!AV433</f>
        <v>1</v>
      </c>
      <c r="J432" s="9">
        <f>IF(Source!BA433&lt;&gt; 0, Source!BA433, 1)</f>
        <v>1</v>
      </c>
      <c r="K432" s="21">
        <f>Source!S433</f>
        <v>27107.040000000001</v>
      </c>
      <c r="L432" s="21"/>
    </row>
    <row r="433" spans="1:16" ht="14.25" x14ac:dyDescent="0.2">
      <c r="A433" s="18"/>
      <c r="B433" s="18"/>
      <c r="C433" s="18"/>
      <c r="D433" s="18" t="s">
        <v>744</v>
      </c>
      <c r="E433" s="19"/>
      <c r="F433" s="9"/>
      <c r="G433" s="21">
        <f>Source!AM433</f>
        <v>547.26</v>
      </c>
      <c r="H433" s="20" t="str">
        <f>Source!DE433</f>
        <v>)*2</v>
      </c>
      <c r="I433" s="9">
        <f>Source!AV433</f>
        <v>1</v>
      </c>
      <c r="J433" s="9">
        <f>IF(Source!BB433&lt;&gt; 0, Source!BB433, 1)</f>
        <v>1</v>
      </c>
      <c r="K433" s="21">
        <f>Source!Q433</f>
        <v>3283.56</v>
      </c>
      <c r="L433" s="21"/>
    </row>
    <row r="434" spans="1:16" ht="14.25" x14ac:dyDescent="0.2">
      <c r="A434" s="18"/>
      <c r="B434" s="18"/>
      <c r="C434" s="18"/>
      <c r="D434" s="18" t="s">
        <v>745</v>
      </c>
      <c r="E434" s="19"/>
      <c r="F434" s="9"/>
      <c r="G434" s="21">
        <f>Source!AN433</f>
        <v>347</v>
      </c>
      <c r="H434" s="20" t="str">
        <f>Source!DF433</f>
        <v>)*2</v>
      </c>
      <c r="I434" s="9">
        <f>Source!AV433</f>
        <v>1</v>
      </c>
      <c r="J434" s="9">
        <f>IF(Source!BS433&lt;&gt; 0, Source!BS433, 1)</f>
        <v>1</v>
      </c>
      <c r="K434" s="26">
        <f>Source!R433</f>
        <v>2082</v>
      </c>
      <c r="L434" s="21"/>
    </row>
    <row r="435" spans="1:16" ht="14.25" x14ac:dyDescent="0.2">
      <c r="A435" s="18"/>
      <c r="B435" s="18"/>
      <c r="C435" s="18"/>
      <c r="D435" s="18" t="s">
        <v>738</v>
      </c>
      <c r="E435" s="19"/>
      <c r="F435" s="9"/>
      <c r="G435" s="21">
        <f>Source!AL433</f>
        <v>355.16</v>
      </c>
      <c r="H435" s="20" t="str">
        <f>Source!DD433</f>
        <v>)*2</v>
      </c>
      <c r="I435" s="9">
        <f>Source!AW433</f>
        <v>1</v>
      </c>
      <c r="J435" s="9">
        <f>IF(Source!BC433&lt;&gt; 0, Source!BC433, 1)</f>
        <v>1</v>
      </c>
      <c r="K435" s="21">
        <f>Source!P433</f>
        <v>2130.96</v>
      </c>
      <c r="L435" s="21"/>
    </row>
    <row r="436" spans="1:16" ht="14.25" x14ac:dyDescent="0.2">
      <c r="A436" s="18"/>
      <c r="B436" s="18"/>
      <c r="C436" s="18"/>
      <c r="D436" s="18" t="s">
        <v>739</v>
      </c>
      <c r="E436" s="19" t="s">
        <v>740</v>
      </c>
      <c r="F436" s="9">
        <f>Source!AT433</f>
        <v>70</v>
      </c>
      <c r="G436" s="21"/>
      <c r="H436" s="20"/>
      <c r="I436" s="9"/>
      <c r="J436" s="9"/>
      <c r="K436" s="21">
        <f>SUM(R431:R435)</f>
        <v>18974.93</v>
      </c>
      <c r="L436" s="21"/>
    </row>
    <row r="437" spans="1:16" ht="14.25" x14ac:dyDescent="0.2">
      <c r="A437" s="18"/>
      <c r="B437" s="18"/>
      <c r="C437" s="18"/>
      <c r="D437" s="18" t="s">
        <v>741</v>
      </c>
      <c r="E437" s="19" t="s">
        <v>740</v>
      </c>
      <c r="F437" s="9">
        <f>Source!AU433</f>
        <v>10</v>
      </c>
      <c r="G437" s="21"/>
      <c r="H437" s="20"/>
      <c r="I437" s="9"/>
      <c r="J437" s="9"/>
      <c r="K437" s="21">
        <f>SUM(T431:T436)</f>
        <v>2710.7</v>
      </c>
      <c r="L437" s="21"/>
    </row>
    <row r="438" spans="1:16" ht="14.25" x14ac:dyDescent="0.2">
      <c r="A438" s="18"/>
      <c r="B438" s="18"/>
      <c r="C438" s="18"/>
      <c r="D438" s="18" t="s">
        <v>746</v>
      </c>
      <c r="E438" s="19" t="s">
        <v>740</v>
      </c>
      <c r="F438" s="9">
        <f>108</f>
        <v>108</v>
      </c>
      <c r="G438" s="21"/>
      <c r="H438" s="20"/>
      <c r="I438" s="9"/>
      <c r="J438" s="9"/>
      <c r="K438" s="21">
        <f>SUM(V431:V437)</f>
        <v>2248.56</v>
      </c>
      <c r="L438" s="21"/>
    </row>
    <row r="439" spans="1:16" ht="14.25" x14ac:dyDescent="0.2">
      <c r="A439" s="18"/>
      <c r="B439" s="18"/>
      <c r="C439" s="18"/>
      <c r="D439" s="18" t="s">
        <v>742</v>
      </c>
      <c r="E439" s="19" t="s">
        <v>743</v>
      </c>
      <c r="F439" s="9">
        <f>Source!AQ433</f>
        <v>6.8</v>
      </c>
      <c r="G439" s="21"/>
      <c r="H439" s="20" t="str">
        <f>Source!DI433</f>
        <v>)*2</v>
      </c>
      <c r="I439" s="9">
        <f>Source!AV433</f>
        <v>1</v>
      </c>
      <c r="J439" s="9"/>
      <c r="K439" s="21"/>
      <c r="L439" s="21">
        <f>Source!U433</f>
        <v>40.799999999999997</v>
      </c>
    </row>
    <row r="440" spans="1:16" ht="15" x14ac:dyDescent="0.25">
      <c r="A440" s="23"/>
      <c r="B440" s="23"/>
      <c r="C440" s="23"/>
      <c r="D440" s="23"/>
      <c r="E440" s="23"/>
      <c r="F440" s="23"/>
      <c r="G440" s="23"/>
      <c r="H440" s="23"/>
      <c r="I440" s="23"/>
      <c r="J440" s="45">
        <f>K432+K433+K435+K436+K437+K438</f>
        <v>56455.75</v>
      </c>
      <c r="K440" s="45"/>
      <c r="L440" s="24">
        <f>IF(Source!I433&lt;&gt;0, ROUND(J440/Source!I433, 2), 0)</f>
        <v>18818.580000000002</v>
      </c>
      <c r="P440" s="22">
        <f>J440</f>
        <v>56455.75</v>
      </c>
    </row>
    <row r="442" spans="1:16" ht="15" x14ac:dyDescent="0.25">
      <c r="A442" s="44" t="str">
        <f>CONCATENATE("Итого по подразделу: ",IF(Source!G441&lt;&gt;"Новый подраздел", Source!G441, ""))</f>
        <v>Итого по подразделу: Кондиционирование</v>
      </c>
      <c r="B442" s="44"/>
      <c r="C442" s="44"/>
      <c r="D442" s="44"/>
      <c r="E442" s="44"/>
      <c r="F442" s="44"/>
      <c r="G442" s="44"/>
      <c r="H442" s="44"/>
      <c r="I442" s="44"/>
      <c r="J442" s="42">
        <f>SUM(P400:P441)</f>
        <v>174959.40000000002</v>
      </c>
      <c r="K442" s="43"/>
      <c r="L442" s="27"/>
    </row>
    <row r="445" spans="1:16" ht="15" x14ac:dyDescent="0.25">
      <c r="A445" s="44" t="str">
        <f>CONCATENATE("Итого по разделу: ",IF(Source!G471&lt;&gt;"Новый раздел", Source!G471, ""))</f>
        <v>Итого по разделу: Вентиляция и кондиционирование</v>
      </c>
      <c r="B445" s="44"/>
      <c r="C445" s="44"/>
      <c r="D445" s="44"/>
      <c r="E445" s="44"/>
      <c r="F445" s="44"/>
      <c r="G445" s="44"/>
      <c r="H445" s="44"/>
      <c r="I445" s="44"/>
      <c r="J445" s="42">
        <f>SUM(P351:P444)</f>
        <v>252171.27000000002</v>
      </c>
      <c r="K445" s="43"/>
      <c r="L445" s="27"/>
    </row>
    <row r="447" spans="1:16" hidden="1" x14ac:dyDescent="0.2"/>
    <row r="448" spans="1:16" ht="16.5" hidden="1" x14ac:dyDescent="0.25">
      <c r="A448" s="46" t="str">
        <f>CONCATENATE("Раздел: ",IF(Source!G501&lt;&gt;"Новый раздел", Source!G501, ""))</f>
        <v>Раздел: Теплоснабжение</v>
      </c>
      <c r="B448" s="46"/>
      <c r="C448" s="46"/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22" hidden="1" x14ac:dyDescent="0.2"/>
    <row r="450" spans="1:22" ht="15" hidden="1" x14ac:dyDescent="0.25">
      <c r="A450" s="44" t="str">
        <f>CONCATENATE("Итого по разделу: ",IF(Source!G507&lt;&gt;"Новый раздел", Source!G507, ""))</f>
        <v>Итого по разделу: Теплоснабжение</v>
      </c>
      <c r="B450" s="44"/>
      <c r="C450" s="44"/>
      <c r="D450" s="44"/>
      <c r="E450" s="44"/>
      <c r="F450" s="44"/>
      <c r="G450" s="44"/>
      <c r="H450" s="44"/>
      <c r="I450" s="44"/>
      <c r="J450" s="42">
        <f>SUM(P448:P449)</f>
        <v>0</v>
      </c>
      <c r="K450" s="43"/>
      <c r="L450" s="27"/>
    </row>
    <row r="451" spans="1:22" hidden="1" x14ac:dyDescent="0.2"/>
    <row r="453" spans="1:22" ht="16.5" x14ac:dyDescent="0.25">
      <c r="A453" s="46" t="str">
        <f>CONCATENATE("Раздел: ",IF(Source!G537&lt;&gt;"Новый раздел", Source!G537, ""))</f>
        <v>Раздел: Системы электроснабжения</v>
      </c>
      <c r="B453" s="46"/>
      <c r="C453" s="46"/>
      <c r="D453" s="46"/>
      <c r="E453" s="46"/>
      <c r="F453" s="46"/>
      <c r="G453" s="46"/>
      <c r="H453" s="46"/>
      <c r="I453" s="46"/>
      <c r="J453" s="46"/>
      <c r="K453" s="46"/>
      <c r="L453" s="46"/>
    </row>
    <row r="455" spans="1:22" ht="16.5" x14ac:dyDescent="0.25">
      <c r="A455" s="46" t="str">
        <f>CONCATENATE("Подраздел: ",IF(Source!G541&lt;&gt;"Новый подраздел", Source!G541, ""))</f>
        <v>Подраздел: Электроосвещение</v>
      </c>
      <c r="B455" s="46"/>
      <c r="C455" s="46"/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22" ht="71.25" x14ac:dyDescent="0.2">
      <c r="A456" s="18">
        <v>42</v>
      </c>
      <c r="B456" s="18">
        <v>42</v>
      </c>
      <c r="C456" s="18" t="str">
        <f>Source!F547</f>
        <v>1.21-2203-4-1/1</v>
      </c>
      <c r="D456" s="18" t="str">
        <f>Source!G547</f>
        <v>Техническое обслуживание панельного распределительного щита с установочными автоматическими выключателями серии А-3100 на номинальный ток до 600 А</v>
      </c>
      <c r="E456" s="19" t="str">
        <f>Source!H547</f>
        <v>шт.</v>
      </c>
      <c r="F456" s="9">
        <f>Source!I547</f>
        <v>4</v>
      </c>
      <c r="G456" s="21"/>
      <c r="H456" s="20"/>
      <c r="I456" s="9"/>
      <c r="J456" s="9"/>
      <c r="K456" s="21"/>
      <c r="L456" s="21"/>
      <c r="Q456">
        <f>ROUND((Source!BZ547/100)*ROUND((Source!AF547*Source!AV547)*Source!I547, 2), 2)</f>
        <v>46682.22</v>
      </c>
      <c r="R456">
        <f>Source!X547</f>
        <v>46682.22</v>
      </c>
      <c r="S456">
        <f>ROUND((Source!CA547/100)*ROUND((Source!AF547*Source!AV547)*Source!I547, 2), 2)</f>
        <v>6668.89</v>
      </c>
      <c r="T456">
        <f>Source!Y547</f>
        <v>6668.89</v>
      </c>
      <c r="U456">
        <f>ROUND((175/100)*ROUND((Source!AE547*Source!AV547)*Source!I547, 2), 2)</f>
        <v>0</v>
      </c>
      <c r="V456">
        <f>ROUND((108/100)*ROUND(Source!CS547*Source!I547, 2), 2)</f>
        <v>0</v>
      </c>
    </row>
    <row r="457" spans="1:22" ht="14.25" x14ac:dyDescent="0.2">
      <c r="A457" s="18"/>
      <c r="B457" s="18"/>
      <c r="C457" s="18"/>
      <c r="D457" s="18" t="s">
        <v>737</v>
      </c>
      <c r="E457" s="19"/>
      <c r="F457" s="9"/>
      <c r="G457" s="21">
        <f>Source!AO547</f>
        <v>8336.11</v>
      </c>
      <c r="H457" s="20" t="str">
        <f>Source!DG547</f>
        <v>)*2</v>
      </c>
      <c r="I457" s="9">
        <f>Source!AV547</f>
        <v>1</v>
      </c>
      <c r="J457" s="9">
        <f>IF(Source!BA547&lt;&gt; 0, Source!BA547, 1)</f>
        <v>1</v>
      </c>
      <c r="K457" s="21">
        <f>Source!S547</f>
        <v>66688.88</v>
      </c>
      <c r="L457" s="21"/>
    </row>
    <row r="458" spans="1:22" ht="14.25" x14ac:dyDescent="0.2">
      <c r="A458" s="18"/>
      <c r="B458" s="18"/>
      <c r="C458" s="18"/>
      <c r="D458" s="18" t="s">
        <v>738</v>
      </c>
      <c r="E458" s="19"/>
      <c r="F458" s="9"/>
      <c r="G458" s="21">
        <f>Source!AL547</f>
        <v>115.07</v>
      </c>
      <c r="H458" s="20" t="str">
        <f>Source!DD547</f>
        <v>)*2</v>
      </c>
      <c r="I458" s="9">
        <f>Source!AW547</f>
        <v>1</v>
      </c>
      <c r="J458" s="9">
        <f>IF(Source!BC547&lt;&gt; 0, Source!BC547, 1)</f>
        <v>1</v>
      </c>
      <c r="K458" s="21">
        <f>Source!P547</f>
        <v>920.56</v>
      </c>
      <c r="L458" s="21"/>
    </row>
    <row r="459" spans="1:22" ht="14.25" x14ac:dyDescent="0.2">
      <c r="A459" s="18"/>
      <c r="B459" s="18"/>
      <c r="C459" s="18"/>
      <c r="D459" s="18" t="s">
        <v>739</v>
      </c>
      <c r="E459" s="19" t="s">
        <v>740</v>
      </c>
      <c r="F459" s="9">
        <f>Source!AT547</f>
        <v>70</v>
      </c>
      <c r="G459" s="21"/>
      <c r="H459" s="20"/>
      <c r="I459" s="9"/>
      <c r="J459" s="9"/>
      <c r="K459" s="21">
        <f>SUM(R456:R458)</f>
        <v>46682.22</v>
      </c>
      <c r="L459" s="21"/>
    </row>
    <row r="460" spans="1:22" ht="14.25" x14ac:dyDescent="0.2">
      <c r="A460" s="18"/>
      <c r="B460" s="18"/>
      <c r="C460" s="18"/>
      <c r="D460" s="18" t="s">
        <v>741</v>
      </c>
      <c r="E460" s="19" t="s">
        <v>740</v>
      </c>
      <c r="F460" s="9">
        <f>Source!AU547</f>
        <v>10</v>
      </c>
      <c r="G460" s="21"/>
      <c r="H460" s="20"/>
      <c r="I460" s="9"/>
      <c r="J460" s="9"/>
      <c r="K460" s="21">
        <f>SUM(T456:T459)</f>
        <v>6668.89</v>
      </c>
      <c r="L460" s="21"/>
    </row>
    <row r="461" spans="1:22" ht="14.25" x14ac:dyDescent="0.2">
      <c r="A461" s="18"/>
      <c r="B461" s="18"/>
      <c r="C461" s="18"/>
      <c r="D461" s="18" t="s">
        <v>742</v>
      </c>
      <c r="E461" s="19" t="s">
        <v>743</v>
      </c>
      <c r="F461" s="9">
        <f>Source!AQ547</f>
        <v>13.5</v>
      </c>
      <c r="G461" s="21"/>
      <c r="H461" s="20" t="str">
        <f>Source!DI547</f>
        <v>)*2</v>
      </c>
      <c r="I461" s="9">
        <f>Source!AV547</f>
        <v>1</v>
      </c>
      <c r="J461" s="9"/>
      <c r="K461" s="21"/>
      <c r="L461" s="21">
        <f>Source!U547</f>
        <v>108</v>
      </c>
    </row>
    <row r="462" spans="1:22" ht="15" x14ac:dyDescent="0.25">
      <c r="A462" s="23"/>
      <c r="B462" s="23"/>
      <c r="C462" s="23"/>
      <c r="D462" s="23"/>
      <c r="E462" s="23"/>
      <c r="F462" s="23"/>
      <c r="G462" s="23"/>
      <c r="H462" s="23"/>
      <c r="I462" s="23"/>
      <c r="J462" s="45">
        <f>K457+K458+K459+K460</f>
        <v>120960.55</v>
      </c>
      <c r="K462" s="45"/>
      <c r="L462" s="24">
        <f>IF(Source!I547&lt;&gt;0, ROUND(J462/Source!I547, 2), 0)</f>
        <v>30240.14</v>
      </c>
      <c r="P462" s="22">
        <f>J462</f>
        <v>120960.55</v>
      </c>
    </row>
    <row r="463" spans="1:22" ht="42.75" x14ac:dyDescent="0.2">
      <c r="A463" s="18">
        <v>43</v>
      </c>
      <c r="B463" s="18">
        <v>43</v>
      </c>
      <c r="C463" s="18" t="str">
        <f>Source!F548</f>
        <v>1.21-2203-17-1/1</v>
      </c>
      <c r="D463" s="18" t="str">
        <f>Source!G548</f>
        <v>Техническое обслуживание ящика с понижающим трансформатором типа ЯТП</v>
      </c>
      <c r="E463" s="19" t="str">
        <f>Source!H548</f>
        <v>шт.</v>
      </c>
      <c r="F463" s="9">
        <f>Source!I548</f>
        <v>3</v>
      </c>
      <c r="G463" s="21"/>
      <c r="H463" s="20"/>
      <c r="I463" s="9"/>
      <c r="J463" s="9"/>
      <c r="K463" s="21"/>
      <c r="L463" s="21"/>
      <c r="Q463">
        <f>ROUND((Source!BZ548/100)*ROUND((Source!AF548*Source!AV548)*Source!I548, 2), 2)</f>
        <v>2466.2399999999998</v>
      </c>
      <c r="R463">
        <f>Source!X548</f>
        <v>2466.2399999999998</v>
      </c>
      <c r="S463">
        <f>ROUND((Source!CA548/100)*ROUND((Source!AF548*Source!AV548)*Source!I548, 2), 2)</f>
        <v>352.32</v>
      </c>
      <c r="T463">
        <f>Source!Y548</f>
        <v>352.32</v>
      </c>
      <c r="U463">
        <f>ROUND((175/100)*ROUND((Source!AE548*Source!AV548)*Source!I548, 2), 2)</f>
        <v>694.05</v>
      </c>
      <c r="V463">
        <f>ROUND((108/100)*ROUND(Source!CS548*Source!I548, 2), 2)</f>
        <v>428.33</v>
      </c>
    </row>
    <row r="464" spans="1:22" ht="14.25" x14ac:dyDescent="0.2">
      <c r="A464" s="18"/>
      <c r="B464" s="18"/>
      <c r="C464" s="18"/>
      <c r="D464" s="18" t="s">
        <v>737</v>
      </c>
      <c r="E464" s="19"/>
      <c r="F464" s="9"/>
      <c r="G464" s="21">
        <f>Source!AO548</f>
        <v>293.60000000000002</v>
      </c>
      <c r="H464" s="20" t="str">
        <f>Source!DG548</f>
        <v>)*4</v>
      </c>
      <c r="I464" s="9">
        <f>Source!AV548</f>
        <v>1</v>
      </c>
      <c r="J464" s="9">
        <f>IF(Source!BA548&lt;&gt; 0, Source!BA548, 1)</f>
        <v>1</v>
      </c>
      <c r="K464" s="21">
        <f>Source!S548</f>
        <v>3523.2</v>
      </c>
      <c r="L464" s="21"/>
    </row>
    <row r="465" spans="1:22" ht="14.25" x14ac:dyDescent="0.2">
      <c r="A465" s="18"/>
      <c r="B465" s="18"/>
      <c r="C465" s="18"/>
      <c r="D465" s="18" t="s">
        <v>744</v>
      </c>
      <c r="E465" s="19"/>
      <c r="F465" s="9"/>
      <c r="G465" s="21">
        <f>Source!AM548</f>
        <v>52.12</v>
      </c>
      <c r="H465" s="20" t="str">
        <f>Source!DE548</f>
        <v>)*4</v>
      </c>
      <c r="I465" s="9">
        <f>Source!AV548</f>
        <v>1</v>
      </c>
      <c r="J465" s="9">
        <f>IF(Source!BB548&lt;&gt; 0, Source!BB548, 1)</f>
        <v>1</v>
      </c>
      <c r="K465" s="21">
        <f>Source!Q548</f>
        <v>625.44000000000005</v>
      </c>
      <c r="L465" s="21"/>
    </row>
    <row r="466" spans="1:22" ht="14.25" x14ac:dyDescent="0.2">
      <c r="A466" s="18"/>
      <c r="B466" s="18"/>
      <c r="C466" s="18"/>
      <c r="D466" s="18" t="s">
        <v>745</v>
      </c>
      <c r="E466" s="19"/>
      <c r="F466" s="9"/>
      <c r="G466" s="21">
        <f>Source!AN548</f>
        <v>33.049999999999997</v>
      </c>
      <c r="H466" s="20" t="str">
        <f>Source!DF548</f>
        <v>)*4</v>
      </c>
      <c r="I466" s="9">
        <f>Source!AV548</f>
        <v>1</v>
      </c>
      <c r="J466" s="9">
        <f>IF(Source!BS548&lt;&gt; 0, Source!BS548, 1)</f>
        <v>1</v>
      </c>
      <c r="K466" s="26">
        <f>Source!R548</f>
        <v>396.6</v>
      </c>
      <c r="L466" s="21"/>
    </row>
    <row r="467" spans="1:22" ht="14.25" x14ac:dyDescent="0.2">
      <c r="A467" s="18"/>
      <c r="B467" s="18"/>
      <c r="C467" s="18"/>
      <c r="D467" s="18" t="s">
        <v>738</v>
      </c>
      <c r="E467" s="19"/>
      <c r="F467" s="9"/>
      <c r="G467" s="21">
        <f>Source!AL548</f>
        <v>0.13</v>
      </c>
      <c r="H467" s="20" t="str">
        <f>Source!DD548</f>
        <v>)*4</v>
      </c>
      <c r="I467" s="9">
        <f>Source!AW548</f>
        <v>1</v>
      </c>
      <c r="J467" s="9">
        <f>IF(Source!BC548&lt;&gt; 0, Source!BC548, 1)</f>
        <v>1</v>
      </c>
      <c r="K467" s="21">
        <f>Source!P548</f>
        <v>1.56</v>
      </c>
      <c r="L467" s="21"/>
    </row>
    <row r="468" spans="1:22" ht="14.25" x14ac:dyDescent="0.2">
      <c r="A468" s="18"/>
      <c r="B468" s="18"/>
      <c r="C468" s="18"/>
      <c r="D468" s="18" t="s">
        <v>739</v>
      </c>
      <c r="E468" s="19" t="s">
        <v>740</v>
      </c>
      <c r="F468" s="9">
        <f>Source!AT548</f>
        <v>70</v>
      </c>
      <c r="G468" s="21"/>
      <c r="H468" s="20"/>
      <c r="I468" s="9"/>
      <c r="J468" s="9"/>
      <c r="K468" s="21">
        <f>SUM(R463:R467)</f>
        <v>2466.2399999999998</v>
      </c>
      <c r="L468" s="21"/>
    </row>
    <row r="469" spans="1:22" ht="14.25" x14ac:dyDescent="0.2">
      <c r="A469" s="18"/>
      <c r="B469" s="18"/>
      <c r="C469" s="18"/>
      <c r="D469" s="18" t="s">
        <v>741</v>
      </c>
      <c r="E469" s="19" t="s">
        <v>740</v>
      </c>
      <c r="F469" s="9">
        <f>Source!AU548</f>
        <v>10</v>
      </c>
      <c r="G469" s="21"/>
      <c r="H469" s="20"/>
      <c r="I469" s="9"/>
      <c r="J469" s="9"/>
      <c r="K469" s="21">
        <f>SUM(T463:T468)</f>
        <v>352.32</v>
      </c>
      <c r="L469" s="21"/>
    </row>
    <row r="470" spans="1:22" ht="14.25" x14ac:dyDescent="0.2">
      <c r="A470" s="18"/>
      <c r="B470" s="18"/>
      <c r="C470" s="18"/>
      <c r="D470" s="18" t="s">
        <v>746</v>
      </c>
      <c r="E470" s="19" t="s">
        <v>740</v>
      </c>
      <c r="F470" s="9">
        <f>108</f>
        <v>108</v>
      </c>
      <c r="G470" s="21"/>
      <c r="H470" s="20"/>
      <c r="I470" s="9"/>
      <c r="J470" s="9"/>
      <c r="K470" s="21">
        <f>SUM(V463:V469)</f>
        <v>428.33</v>
      </c>
      <c r="L470" s="21"/>
    </row>
    <row r="471" spans="1:22" ht="14.25" x14ac:dyDescent="0.2">
      <c r="A471" s="18"/>
      <c r="B471" s="18"/>
      <c r="C471" s="18"/>
      <c r="D471" s="18" t="s">
        <v>742</v>
      </c>
      <c r="E471" s="19" t="s">
        <v>743</v>
      </c>
      <c r="F471" s="9">
        <f>Source!AQ548</f>
        <v>0.55000000000000004</v>
      </c>
      <c r="G471" s="21"/>
      <c r="H471" s="20" t="str">
        <f>Source!DI548</f>
        <v>)*4</v>
      </c>
      <c r="I471" s="9">
        <f>Source!AV548</f>
        <v>1</v>
      </c>
      <c r="J471" s="9"/>
      <c r="K471" s="21"/>
      <c r="L471" s="21">
        <f>Source!U548</f>
        <v>6.6000000000000005</v>
      </c>
    </row>
    <row r="472" spans="1:22" ht="15" x14ac:dyDescent="0.25">
      <c r="A472" s="23"/>
      <c r="B472" s="23"/>
      <c r="C472" s="23"/>
      <c r="D472" s="23"/>
      <c r="E472" s="23"/>
      <c r="F472" s="23"/>
      <c r="G472" s="23"/>
      <c r="H472" s="23"/>
      <c r="I472" s="23"/>
      <c r="J472" s="45">
        <f>K464+K465+K467+K468+K469+K470</f>
        <v>7397.0899999999992</v>
      </c>
      <c r="K472" s="45"/>
      <c r="L472" s="24">
        <f>IF(Source!I548&lt;&gt;0, ROUND(J472/Source!I548, 2), 0)</f>
        <v>2465.6999999999998</v>
      </c>
      <c r="P472" s="22">
        <f>J472</f>
        <v>7397.0899999999992</v>
      </c>
    </row>
    <row r="473" spans="1:22" ht="42.75" x14ac:dyDescent="0.2">
      <c r="A473" s="18">
        <v>44</v>
      </c>
      <c r="B473" s="18">
        <v>44</v>
      </c>
      <c r="C473" s="18" t="str">
        <f>Source!F550</f>
        <v>1.20-2103-19-3/1</v>
      </c>
      <c r="D473" s="18" t="str">
        <f>Source!G550</f>
        <v>Техническое обслуживание годовое светильника светодиодного потолочного типа Arctic 1500</v>
      </c>
      <c r="E473" s="19" t="str">
        <f>Source!H550</f>
        <v>шт.</v>
      </c>
      <c r="F473" s="9">
        <f>Source!I550</f>
        <v>731</v>
      </c>
      <c r="G473" s="21"/>
      <c r="H473" s="20"/>
      <c r="I473" s="9"/>
      <c r="J473" s="9"/>
      <c r="K473" s="21"/>
      <c r="L473" s="21"/>
      <c r="Q473">
        <f>ROUND((Source!BZ550/100)*ROUND((Source!AF550*Source!AV550)*Source!I550, 2), 2)</f>
        <v>138077.13</v>
      </c>
      <c r="R473">
        <f>Source!X550</f>
        <v>138077.13</v>
      </c>
      <c r="S473">
        <f>ROUND((Source!CA550/100)*ROUND((Source!AF550*Source!AV550)*Source!I550, 2), 2)</f>
        <v>19725.3</v>
      </c>
      <c r="T473">
        <f>Source!Y550</f>
        <v>19725.3</v>
      </c>
      <c r="U473">
        <f>ROUND((175/100)*ROUND((Source!AE550*Source!AV550)*Source!I550, 2), 2)</f>
        <v>0</v>
      </c>
      <c r="V473">
        <f>ROUND((108/100)*ROUND(Source!CS550*Source!I550, 2), 2)</f>
        <v>0</v>
      </c>
    </row>
    <row r="474" spans="1:22" ht="14.25" x14ac:dyDescent="0.2">
      <c r="A474" s="18"/>
      <c r="B474" s="18"/>
      <c r="C474" s="18"/>
      <c r="D474" s="18" t="s">
        <v>737</v>
      </c>
      <c r="E474" s="19"/>
      <c r="F474" s="9"/>
      <c r="G474" s="21">
        <f>Source!AO550</f>
        <v>269.83999999999997</v>
      </c>
      <c r="H474" s="20" t="str">
        <f>Source!DG550</f>
        <v/>
      </c>
      <c r="I474" s="9">
        <f>Source!AV550</f>
        <v>1</v>
      </c>
      <c r="J474" s="9">
        <f>IF(Source!BA550&lt;&gt; 0, Source!BA550, 1)</f>
        <v>1</v>
      </c>
      <c r="K474" s="21">
        <f>Source!S550</f>
        <v>197253.04</v>
      </c>
      <c r="L474" s="21"/>
    </row>
    <row r="475" spans="1:22" ht="14.25" x14ac:dyDescent="0.2">
      <c r="A475" s="18"/>
      <c r="B475" s="18"/>
      <c r="C475" s="18"/>
      <c r="D475" s="18" t="s">
        <v>738</v>
      </c>
      <c r="E475" s="19"/>
      <c r="F475" s="9"/>
      <c r="G475" s="21">
        <f>Source!AL550</f>
        <v>1.57</v>
      </c>
      <c r="H475" s="20" t="str">
        <f>Source!DD550</f>
        <v/>
      </c>
      <c r="I475" s="9">
        <f>Source!AW550</f>
        <v>1</v>
      </c>
      <c r="J475" s="9">
        <f>IF(Source!BC550&lt;&gt; 0, Source!BC550, 1)</f>
        <v>1</v>
      </c>
      <c r="K475" s="21">
        <f>Source!P550</f>
        <v>1147.67</v>
      </c>
      <c r="L475" s="21"/>
    </row>
    <row r="476" spans="1:22" ht="14.25" x14ac:dyDescent="0.2">
      <c r="A476" s="18"/>
      <c r="B476" s="18"/>
      <c r="C476" s="18"/>
      <c r="D476" s="18" t="s">
        <v>739</v>
      </c>
      <c r="E476" s="19" t="s">
        <v>740</v>
      </c>
      <c r="F476" s="9">
        <f>Source!AT550</f>
        <v>70</v>
      </c>
      <c r="G476" s="21"/>
      <c r="H476" s="20"/>
      <c r="I476" s="9"/>
      <c r="J476" s="9"/>
      <c r="K476" s="21">
        <f>SUM(R473:R475)</f>
        <v>138077.13</v>
      </c>
      <c r="L476" s="21"/>
    </row>
    <row r="477" spans="1:22" ht="14.25" x14ac:dyDescent="0.2">
      <c r="A477" s="18"/>
      <c r="B477" s="18"/>
      <c r="C477" s="18"/>
      <c r="D477" s="18" t="s">
        <v>741</v>
      </c>
      <c r="E477" s="19" t="s">
        <v>740</v>
      </c>
      <c r="F477" s="9">
        <f>Source!AU550</f>
        <v>10</v>
      </c>
      <c r="G477" s="21"/>
      <c r="H477" s="20"/>
      <c r="I477" s="9"/>
      <c r="J477" s="9"/>
      <c r="K477" s="21">
        <f>SUM(T473:T476)</f>
        <v>19725.3</v>
      </c>
      <c r="L477" s="21"/>
    </row>
    <row r="478" spans="1:22" ht="14.25" x14ac:dyDescent="0.2">
      <c r="A478" s="18"/>
      <c r="B478" s="18"/>
      <c r="C478" s="18"/>
      <c r="D478" s="18" t="s">
        <v>742</v>
      </c>
      <c r="E478" s="19" t="s">
        <v>743</v>
      </c>
      <c r="F478" s="9">
        <f>Source!AQ550</f>
        <v>0.48</v>
      </c>
      <c r="G478" s="21"/>
      <c r="H478" s="20" t="str">
        <f>Source!DI550</f>
        <v/>
      </c>
      <c r="I478" s="9">
        <f>Source!AV550</f>
        <v>1</v>
      </c>
      <c r="J478" s="9"/>
      <c r="K478" s="21"/>
      <c r="L478" s="21">
        <f>Source!U550</f>
        <v>350.88</v>
      </c>
    </row>
    <row r="479" spans="1:22" ht="15" x14ac:dyDescent="0.25">
      <c r="A479" s="23"/>
      <c r="B479" s="23"/>
      <c r="C479" s="23"/>
      <c r="D479" s="23"/>
      <c r="E479" s="23"/>
      <c r="F479" s="23"/>
      <c r="G479" s="23"/>
      <c r="H479" s="23"/>
      <c r="I479" s="23"/>
      <c r="J479" s="45">
        <f>K474+K475+K476+K477</f>
        <v>356203.14</v>
      </c>
      <c r="K479" s="45"/>
      <c r="L479" s="24">
        <f>IF(Source!I550&lt;&gt;0, ROUND(J479/Source!I550, 2), 0)</f>
        <v>487.28</v>
      </c>
      <c r="P479" s="22">
        <f>J479</f>
        <v>356203.14</v>
      </c>
    </row>
    <row r="480" spans="1:22" ht="28.5" x14ac:dyDescent="0.2">
      <c r="A480" s="18">
        <v>45</v>
      </c>
      <c r="B480" s="18">
        <v>45</v>
      </c>
      <c r="C480" s="18" t="str">
        <f>Source!F551</f>
        <v>1.23-2103-6-1/1</v>
      </c>
      <c r="D480" s="18" t="str">
        <f>Source!G551</f>
        <v>Техническое обслуживание выключателей поплавковых</v>
      </c>
      <c r="E480" s="19" t="str">
        <f>Source!H551</f>
        <v>100 шт.</v>
      </c>
      <c r="F480" s="9">
        <f>Source!I551</f>
        <v>0.65</v>
      </c>
      <c r="G480" s="21"/>
      <c r="H480" s="20"/>
      <c r="I480" s="9"/>
      <c r="J480" s="9"/>
      <c r="K480" s="21"/>
      <c r="L480" s="21"/>
      <c r="Q480">
        <f>ROUND((Source!BZ551/100)*ROUND((Source!AF551*Source!AV551)*Source!I551, 2), 2)</f>
        <v>5845.64</v>
      </c>
      <c r="R480">
        <f>Source!X551</f>
        <v>5845.64</v>
      </c>
      <c r="S480">
        <f>ROUND((Source!CA551/100)*ROUND((Source!AF551*Source!AV551)*Source!I551, 2), 2)</f>
        <v>835.09</v>
      </c>
      <c r="T480">
        <f>Source!Y551</f>
        <v>835.09</v>
      </c>
      <c r="U480">
        <f>ROUND((175/100)*ROUND((Source!AE551*Source!AV551)*Source!I551, 2), 2)</f>
        <v>2631.44</v>
      </c>
      <c r="V480">
        <f>ROUND((108/100)*ROUND(Source!CS551*Source!I551, 2), 2)</f>
        <v>1623.97</v>
      </c>
    </row>
    <row r="481" spans="1:22" x14ac:dyDescent="0.2">
      <c r="D481" s="25" t="str">
        <f>"Объем: "&amp;Source!I551&amp;"=(65)/"&amp;"100"</f>
        <v>Объем: 0,65=(65)/100</v>
      </c>
    </row>
    <row r="482" spans="1:22" ht="14.25" x14ac:dyDescent="0.2">
      <c r="A482" s="18"/>
      <c r="B482" s="18"/>
      <c r="C482" s="18"/>
      <c r="D482" s="18" t="s">
        <v>737</v>
      </c>
      <c r="E482" s="19"/>
      <c r="F482" s="9"/>
      <c r="G482" s="21">
        <f>Source!AO551</f>
        <v>3211.89</v>
      </c>
      <c r="H482" s="20" t="str">
        <f>Source!DG551</f>
        <v>)*4</v>
      </c>
      <c r="I482" s="9">
        <f>Source!AV551</f>
        <v>1</v>
      </c>
      <c r="J482" s="9">
        <f>IF(Source!BA551&lt;&gt; 0, Source!BA551, 1)</f>
        <v>1</v>
      </c>
      <c r="K482" s="21">
        <f>Source!S551</f>
        <v>8350.91</v>
      </c>
      <c r="L482" s="21"/>
    </row>
    <row r="483" spans="1:22" ht="14.25" x14ac:dyDescent="0.2">
      <c r="A483" s="18"/>
      <c r="B483" s="18"/>
      <c r="C483" s="18"/>
      <c r="D483" s="18" t="s">
        <v>744</v>
      </c>
      <c r="E483" s="19"/>
      <c r="F483" s="9"/>
      <c r="G483" s="21">
        <f>Source!AM551</f>
        <v>912.11</v>
      </c>
      <c r="H483" s="20" t="str">
        <f>Source!DE551</f>
        <v>)*4</v>
      </c>
      <c r="I483" s="9">
        <f>Source!AV551</f>
        <v>1</v>
      </c>
      <c r="J483" s="9">
        <f>IF(Source!BB551&lt;&gt; 0, Source!BB551, 1)</f>
        <v>1</v>
      </c>
      <c r="K483" s="21">
        <f>Source!Q551</f>
        <v>2371.4899999999998</v>
      </c>
      <c r="L483" s="21"/>
    </row>
    <row r="484" spans="1:22" ht="14.25" x14ac:dyDescent="0.2">
      <c r="A484" s="18"/>
      <c r="B484" s="18"/>
      <c r="C484" s="18"/>
      <c r="D484" s="18" t="s">
        <v>745</v>
      </c>
      <c r="E484" s="19"/>
      <c r="F484" s="9"/>
      <c r="G484" s="21">
        <f>Source!AN551</f>
        <v>578.34</v>
      </c>
      <c r="H484" s="20" t="str">
        <f>Source!DF551</f>
        <v>)*4</v>
      </c>
      <c r="I484" s="9">
        <f>Source!AV551</f>
        <v>1</v>
      </c>
      <c r="J484" s="9">
        <f>IF(Source!BS551&lt;&gt; 0, Source!BS551, 1)</f>
        <v>1</v>
      </c>
      <c r="K484" s="26">
        <f>Source!R551</f>
        <v>1503.68</v>
      </c>
      <c r="L484" s="21"/>
    </row>
    <row r="485" spans="1:22" ht="14.25" x14ac:dyDescent="0.2">
      <c r="A485" s="18"/>
      <c r="B485" s="18"/>
      <c r="C485" s="18"/>
      <c r="D485" s="18" t="s">
        <v>738</v>
      </c>
      <c r="E485" s="19"/>
      <c r="F485" s="9"/>
      <c r="G485" s="21">
        <f>Source!AL551</f>
        <v>0.94</v>
      </c>
      <c r="H485" s="20" t="str">
        <f>Source!DD551</f>
        <v>)*4</v>
      </c>
      <c r="I485" s="9">
        <f>Source!AW551</f>
        <v>1</v>
      </c>
      <c r="J485" s="9">
        <f>IF(Source!BC551&lt;&gt; 0, Source!BC551, 1)</f>
        <v>1</v>
      </c>
      <c r="K485" s="21">
        <f>Source!P551</f>
        <v>2.44</v>
      </c>
      <c r="L485" s="21"/>
    </row>
    <row r="486" spans="1:22" ht="14.25" x14ac:dyDescent="0.2">
      <c r="A486" s="18"/>
      <c r="B486" s="18"/>
      <c r="C486" s="18"/>
      <c r="D486" s="18" t="s">
        <v>739</v>
      </c>
      <c r="E486" s="19" t="s">
        <v>740</v>
      </c>
      <c r="F486" s="9">
        <f>Source!AT551</f>
        <v>70</v>
      </c>
      <c r="G486" s="21"/>
      <c r="H486" s="20"/>
      <c r="I486" s="9"/>
      <c r="J486" s="9"/>
      <c r="K486" s="21">
        <f>SUM(R480:R485)</f>
        <v>5845.64</v>
      </c>
      <c r="L486" s="21"/>
    </row>
    <row r="487" spans="1:22" ht="14.25" x14ac:dyDescent="0.2">
      <c r="A487" s="18"/>
      <c r="B487" s="18"/>
      <c r="C487" s="18"/>
      <c r="D487" s="18" t="s">
        <v>741</v>
      </c>
      <c r="E487" s="19" t="s">
        <v>740</v>
      </c>
      <c r="F487" s="9">
        <f>Source!AU551</f>
        <v>10</v>
      </c>
      <c r="G487" s="21"/>
      <c r="H487" s="20"/>
      <c r="I487" s="9"/>
      <c r="J487" s="9"/>
      <c r="K487" s="21">
        <f>SUM(T480:T486)</f>
        <v>835.09</v>
      </c>
      <c r="L487" s="21"/>
    </row>
    <row r="488" spans="1:22" ht="14.25" x14ac:dyDescent="0.2">
      <c r="A488" s="18"/>
      <c r="B488" s="18"/>
      <c r="C488" s="18"/>
      <c r="D488" s="18" t="s">
        <v>746</v>
      </c>
      <c r="E488" s="19" t="s">
        <v>740</v>
      </c>
      <c r="F488" s="9">
        <f>108</f>
        <v>108</v>
      </c>
      <c r="G488" s="21"/>
      <c r="H488" s="20"/>
      <c r="I488" s="9"/>
      <c r="J488" s="9"/>
      <c r="K488" s="21">
        <f>SUM(V480:V487)</f>
        <v>1623.97</v>
      </c>
      <c r="L488" s="21"/>
    </row>
    <row r="489" spans="1:22" ht="14.25" x14ac:dyDescent="0.2">
      <c r="A489" s="18"/>
      <c r="B489" s="18"/>
      <c r="C489" s="18"/>
      <c r="D489" s="18" t="s">
        <v>742</v>
      </c>
      <c r="E489" s="19" t="s">
        <v>743</v>
      </c>
      <c r="F489" s="9">
        <f>Source!AQ551</f>
        <v>6</v>
      </c>
      <c r="G489" s="21"/>
      <c r="H489" s="20" t="str">
        <f>Source!DI551</f>
        <v>)*4</v>
      </c>
      <c r="I489" s="9">
        <f>Source!AV551</f>
        <v>1</v>
      </c>
      <c r="J489" s="9"/>
      <c r="K489" s="21"/>
      <c r="L489" s="21">
        <f>Source!U551</f>
        <v>15.600000000000001</v>
      </c>
    </row>
    <row r="490" spans="1:22" ht="15" x14ac:dyDescent="0.25">
      <c r="A490" s="23"/>
      <c r="B490" s="23"/>
      <c r="C490" s="23"/>
      <c r="D490" s="23"/>
      <c r="E490" s="23"/>
      <c r="F490" s="23"/>
      <c r="G490" s="23"/>
      <c r="H490" s="23"/>
      <c r="I490" s="23"/>
      <c r="J490" s="45">
        <f>K482+K483+K485+K486+K487+K488</f>
        <v>19029.54</v>
      </c>
      <c r="K490" s="45"/>
      <c r="L490" s="24">
        <f>IF(Source!I551&lt;&gt;0, ROUND(J490/Source!I551, 2), 0)</f>
        <v>29276.22</v>
      </c>
      <c r="P490" s="22">
        <f>J490</f>
        <v>19029.54</v>
      </c>
    </row>
    <row r="491" spans="1:22" ht="42.75" x14ac:dyDescent="0.2">
      <c r="A491" s="18">
        <v>46</v>
      </c>
      <c r="B491" s="18">
        <v>46</v>
      </c>
      <c r="C491" s="18" t="str">
        <f>Source!F553</f>
        <v>1.21-2103-11-1/1</v>
      </c>
      <c r="D491" s="18" t="str">
        <f>Source!G553</f>
        <v>Техническое обслуживание силовых сетей, проложенных в стальных трубах, провод сечением 2х1,5-6 мм2</v>
      </c>
      <c r="E491" s="19" t="str">
        <f>Source!H553</f>
        <v>100 м</v>
      </c>
      <c r="F491" s="9">
        <f>Source!I553</f>
        <v>4.5999999999999996</v>
      </c>
      <c r="G491" s="21"/>
      <c r="H491" s="20"/>
      <c r="I491" s="9"/>
      <c r="J491" s="9"/>
      <c r="K491" s="21"/>
      <c r="L491" s="21"/>
      <c r="Q491">
        <f>ROUND((Source!BZ553/100)*ROUND((Source!AF553*Source!AV553)*Source!I553, 2), 2)</f>
        <v>4343.78</v>
      </c>
      <c r="R491">
        <f>Source!X553</f>
        <v>4343.78</v>
      </c>
      <c r="S491">
        <f>ROUND((Source!CA553/100)*ROUND((Source!AF553*Source!AV553)*Source!I553, 2), 2)</f>
        <v>620.54</v>
      </c>
      <c r="T491">
        <f>Source!Y553</f>
        <v>620.54</v>
      </c>
      <c r="U491">
        <f>ROUND((175/100)*ROUND((Source!AE553*Source!AV553)*Source!I553, 2), 2)</f>
        <v>0</v>
      </c>
      <c r="V491">
        <f>ROUND((108/100)*ROUND(Source!CS553*Source!I553, 2), 2)</f>
        <v>0</v>
      </c>
    </row>
    <row r="492" spans="1:22" x14ac:dyDescent="0.2">
      <c r="D492" s="25" t="str">
        <f>"Объем: "&amp;Source!I553&amp;"=(4600)*"&amp;"0,1/"&amp;"100"</f>
        <v>Объем: 4,6=(4600)*0,1/100</v>
      </c>
    </row>
    <row r="493" spans="1:22" ht="14.25" x14ac:dyDescent="0.2">
      <c r="A493" s="18"/>
      <c r="B493" s="18"/>
      <c r="C493" s="18"/>
      <c r="D493" s="18" t="s">
        <v>737</v>
      </c>
      <c r="E493" s="19"/>
      <c r="F493" s="9"/>
      <c r="G493" s="21">
        <f>Source!AO553</f>
        <v>1349</v>
      </c>
      <c r="H493" s="20" t="str">
        <f>Source!DG553</f>
        <v/>
      </c>
      <c r="I493" s="9">
        <f>Source!AV553</f>
        <v>1</v>
      </c>
      <c r="J493" s="9">
        <f>IF(Source!BA553&lt;&gt; 0, Source!BA553, 1)</f>
        <v>1</v>
      </c>
      <c r="K493" s="21">
        <f>Source!S553</f>
        <v>6205.4</v>
      </c>
      <c r="L493" s="21"/>
    </row>
    <row r="494" spans="1:22" ht="14.25" x14ac:dyDescent="0.2">
      <c r="A494" s="18"/>
      <c r="B494" s="18"/>
      <c r="C494" s="18"/>
      <c r="D494" s="18" t="s">
        <v>738</v>
      </c>
      <c r="E494" s="19"/>
      <c r="F494" s="9"/>
      <c r="G494" s="21">
        <f>Source!AL553</f>
        <v>27.61</v>
      </c>
      <c r="H494" s="20" t="str">
        <f>Source!DD553</f>
        <v/>
      </c>
      <c r="I494" s="9">
        <f>Source!AW553</f>
        <v>1</v>
      </c>
      <c r="J494" s="9">
        <f>IF(Source!BC553&lt;&gt; 0, Source!BC553, 1)</f>
        <v>1</v>
      </c>
      <c r="K494" s="21">
        <f>Source!P553</f>
        <v>127.01</v>
      </c>
      <c r="L494" s="21"/>
    </row>
    <row r="495" spans="1:22" ht="14.25" x14ac:dyDescent="0.2">
      <c r="A495" s="18"/>
      <c r="B495" s="18"/>
      <c r="C495" s="18"/>
      <c r="D495" s="18" t="s">
        <v>739</v>
      </c>
      <c r="E495" s="19" t="s">
        <v>740</v>
      </c>
      <c r="F495" s="9">
        <f>Source!AT553</f>
        <v>70</v>
      </c>
      <c r="G495" s="21"/>
      <c r="H495" s="20"/>
      <c r="I495" s="9"/>
      <c r="J495" s="9"/>
      <c r="K495" s="21">
        <f>SUM(R491:R494)</f>
        <v>4343.78</v>
      </c>
      <c r="L495" s="21"/>
    </row>
    <row r="496" spans="1:22" ht="14.25" x14ac:dyDescent="0.2">
      <c r="A496" s="18"/>
      <c r="B496" s="18"/>
      <c r="C496" s="18"/>
      <c r="D496" s="18" t="s">
        <v>741</v>
      </c>
      <c r="E496" s="19" t="s">
        <v>740</v>
      </c>
      <c r="F496" s="9">
        <f>Source!AU553</f>
        <v>10</v>
      </c>
      <c r="G496" s="21"/>
      <c r="H496" s="20"/>
      <c r="I496" s="9"/>
      <c r="J496" s="9"/>
      <c r="K496" s="21">
        <f>SUM(T491:T495)</f>
        <v>620.54</v>
      </c>
      <c r="L496" s="21"/>
    </row>
    <row r="497" spans="1:22" ht="14.25" x14ac:dyDescent="0.2">
      <c r="A497" s="18"/>
      <c r="B497" s="18"/>
      <c r="C497" s="18"/>
      <c r="D497" s="18" t="s">
        <v>742</v>
      </c>
      <c r="E497" s="19" t="s">
        <v>743</v>
      </c>
      <c r="F497" s="9">
        <f>Source!AQ553</f>
        <v>2.52</v>
      </c>
      <c r="G497" s="21"/>
      <c r="H497" s="20" t="str">
        <f>Source!DI553</f>
        <v/>
      </c>
      <c r="I497" s="9">
        <f>Source!AV553</f>
        <v>1</v>
      </c>
      <c r="J497" s="9"/>
      <c r="K497" s="21"/>
      <c r="L497" s="21">
        <f>Source!U553</f>
        <v>11.591999999999999</v>
      </c>
    </row>
    <row r="498" spans="1:22" ht="15" x14ac:dyDescent="0.25">
      <c r="A498" s="23"/>
      <c r="B498" s="23"/>
      <c r="C498" s="23"/>
      <c r="D498" s="23"/>
      <c r="E498" s="23"/>
      <c r="F498" s="23"/>
      <c r="G498" s="23"/>
      <c r="H498" s="23"/>
      <c r="I498" s="23"/>
      <c r="J498" s="45">
        <f>K493+K494+K495+K496</f>
        <v>11296.73</v>
      </c>
      <c r="K498" s="45"/>
      <c r="L498" s="24">
        <f>IF(Source!I553&lt;&gt;0, ROUND(J498/Source!I553, 2), 0)</f>
        <v>2455.81</v>
      </c>
      <c r="P498" s="22">
        <f>J498</f>
        <v>11296.73</v>
      </c>
    </row>
    <row r="500" spans="1:22" ht="15" x14ac:dyDescent="0.25">
      <c r="A500" s="44" t="str">
        <f>CONCATENATE("Итого по подразделу: ",IF(Source!G555&lt;&gt;"Новый подраздел", Source!G555, ""))</f>
        <v>Итого по подразделу: Электроосвещение</v>
      </c>
      <c r="B500" s="44"/>
      <c r="C500" s="44"/>
      <c r="D500" s="44"/>
      <c r="E500" s="44"/>
      <c r="F500" s="44"/>
      <c r="G500" s="44"/>
      <c r="H500" s="44"/>
      <c r="I500" s="44"/>
      <c r="J500" s="42">
        <f>SUM(P455:P499)</f>
        <v>514887.05</v>
      </c>
      <c r="K500" s="43"/>
      <c r="L500" s="27"/>
    </row>
    <row r="503" spans="1:22" ht="16.5" x14ac:dyDescent="0.25">
      <c r="A503" s="46" t="str">
        <f>CONCATENATE("Подраздел: ",IF(Source!G585&lt;&gt;"Новый подраздел", Source!G585, ""))</f>
        <v>Подраздел: Электроснабжение</v>
      </c>
      <c r="B503" s="46"/>
      <c r="C503" s="46"/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22" ht="42.75" x14ac:dyDescent="0.2">
      <c r="A504" s="18">
        <v>47</v>
      </c>
      <c r="B504" s="18">
        <v>47</v>
      </c>
      <c r="C504" s="18" t="str">
        <f>Source!F591</f>
        <v>1.21-2303-28-1/1</v>
      </c>
      <c r="D504" s="18" t="str">
        <f>Source!G591</f>
        <v>Техническое обслуживание автоматического выключателя до 160 А</v>
      </c>
      <c r="E504" s="19" t="str">
        <f>Source!H591</f>
        <v>шт.</v>
      </c>
      <c r="F504" s="9">
        <f>Source!I591</f>
        <v>9</v>
      </c>
      <c r="G504" s="21"/>
      <c r="H504" s="20"/>
      <c r="I504" s="9"/>
      <c r="J504" s="9"/>
      <c r="K504" s="21"/>
      <c r="L504" s="21"/>
      <c r="Q504">
        <f>ROUND((Source!BZ591/100)*ROUND((Source!AF591*Source!AV591)*Source!I591, 2), 2)</f>
        <v>5365.08</v>
      </c>
      <c r="R504">
        <f>Source!X591</f>
        <v>5365.08</v>
      </c>
      <c r="S504">
        <f>ROUND((Source!CA591/100)*ROUND((Source!AF591*Source!AV591)*Source!I591, 2), 2)</f>
        <v>766.44</v>
      </c>
      <c r="T504">
        <f>Source!Y591</f>
        <v>766.44</v>
      </c>
      <c r="U504">
        <f>ROUND((175/100)*ROUND((Source!AE591*Source!AV591)*Source!I591, 2), 2)</f>
        <v>0</v>
      </c>
      <c r="V504">
        <f>ROUND((108/100)*ROUND(Source!CS591*Source!I591, 2), 2)</f>
        <v>0</v>
      </c>
    </row>
    <row r="505" spans="1:22" ht="14.25" x14ac:dyDescent="0.2">
      <c r="A505" s="18"/>
      <c r="B505" s="18"/>
      <c r="C505" s="18"/>
      <c r="D505" s="18" t="s">
        <v>737</v>
      </c>
      <c r="E505" s="19"/>
      <c r="F505" s="9"/>
      <c r="G505" s="21">
        <f>Source!AO591</f>
        <v>212.9</v>
      </c>
      <c r="H505" s="20" t="str">
        <f>Source!DG591</f>
        <v>)*4</v>
      </c>
      <c r="I505" s="9">
        <f>Source!AV591</f>
        <v>1</v>
      </c>
      <c r="J505" s="9">
        <f>IF(Source!BA591&lt;&gt; 0, Source!BA591, 1)</f>
        <v>1</v>
      </c>
      <c r="K505" s="21">
        <f>Source!S591</f>
        <v>7664.4</v>
      </c>
      <c r="L505" s="21"/>
    </row>
    <row r="506" spans="1:22" ht="14.25" x14ac:dyDescent="0.2">
      <c r="A506" s="18"/>
      <c r="B506" s="18"/>
      <c r="C506" s="18"/>
      <c r="D506" s="18" t="s">
        <v>738</v>
      </c>
      <c r="E506" s="19"/>
      <c r="F506" s="9"/>
      <c r="G506" s="21">
        <f>Source!AL591</f>
        <v>4.53</v>
      </c>
      <c r="H506" s="20" t="str">
        <f>Source!DD591</f>
        <v>)*4</v>
      </c>
      <c r="I506" s="9">
        <f>Source!AW591</f>
        <v>1</v>
      </c>
      <c r="J506" s="9">
        <f>IF(Source!BC591&lt;&gt; 0, Source!BC591, 1)</f>
        <v>1</v>
      </c>
      <c r="K506" s="21">
        <f>Source!P591</f>
        <v>163.08000000000001</v>
      </c>
      <c r="L506" s="21"/>
    </row>
    <row r="507" spans="1:22" ht="14.25" x14ac:dyDescent="0.2">
      <c r="A507" s="18"/>
      <c r="B507" s="18"/>
      <c r="C507" s="18"/>
      <c r="D507" s="18" t="s">
        <v>739</v>
      </c>
      <c r="E507" s="19" t="s">
        <v>740</v>
      </c>
      <c r="F507" s="9">
        <f>Source!AT591</f>
        <v>70</v>
      </c>
      <c r="G507" s="21"/>
      <c r="H507" s="20"/>
      <c r="I507" s="9"/>
      <c r="J507" s="9"/>
      <c r="K507" s="21">
        <f>SUM(R504:R506)</f>
        <v>5365.08</v>
      </c>
      <c r="L507" s="21"/>
    </row>
    <row r="508" spans="1:22" ht="14.25" x14ac:dyDescent="0.2">
      <c r="A508" s="18"/>
      <c r="B508" s="18"/>
      <c r="C508" s="18"/>
      <c r="D508" s="18" t="s">
        <v>741</v>
      </c>
      <c r="E508" s="19" t="s">
        <v>740</v>
      </c>
      <c r="F508" s="9">
        <f>Source!AU591</f>
        <v>10</v>
      </c>
      <c r="G508" s="21"/>
      <c r="H508" s="20"/>
      <c r="I508" s="9"/>
      <c r="J508" s="9"/>
      <c r="K508" s="21">
        <f>SUM(T504:T507)</f>
        <v>766.44</v>
      </c>
      <c r="L508" s="21"/>
    </row>
    <row r="509" spans="1:22" ht="14.25" x14ac:dyDescent="0.2">
      <c r="A509" s="18"/>
      <c r="B509" s="18"/>
      <c r="C509" s="18"/>
      <c r="D509" s="18" t="s">
        <v>742</v>
      </c>
      <c r="E509" s="19" t="s">
        <v>743</v>
      </c>
      <c r="F509" s="9">
        <f>Source!AQ591</f>
        <v>0.3</v>
      </c>
      <c r="G509" s="21"/>
      <c r="H509" s="20" t="str">
        <f>Source!DI591</f>
        <v>)*4</v>
      </c>
      <c r="I509" s="9">
        <f>Source!AV591</f>
        <v>1</v>
      </c>
      <c r="J509" s="9"/>
      <c r="K509" s="21"/>
      <c r="L509" s="21">
        <f>Source!U591</f>
        <v>10.799999999999999</v>
      </c>
    </row>
    <row r="510" spans="1:22" ht="15" x14ac:dyDescent="0.25">
      <c r="A510" s="23"/>
      <c r="B510" s="23"/>
      <c r="C510" s="23"/>
      <c r="D510" s="23"/>
      <c r="E510" s="23"/>
      <c r="F510" s="23"/>
      <c r="G510" s="23"/>
      <c r="H510" s="23"/>
      <c r="I510" s="23"/>
      <c r="J510" s="45">
        <f>K505+K506+K507+K508</f>
        <v>13959</v>
      </c>
      <c r="K510" s="45"/>
      <c r="L510" s="24">
        <f>IF(Source!I591&lt;&gt;0, ROUND(J510/Source!I591, 2), 0)</f>
        <v>1551</v>
      </c>
      <c r="P510" s="22">
        <f>J510</f>
        <v>13959</v>
      </c>
    </row>
    <row r="511" spans="1:22" ht="99.75" x14ac:dyDescent="0.2">
      <c r="A511" s="18">
        <v>48</v>
      </c>
      <c r="B511" s="18">
        <v>48</v>
      </c>
      <c r="C511" s="18" t="str">
        <f>Source!F593</f>
        <v>1.21-2203-43-1/1</v>
      </c>
      <c r="D511" s="18" t="str">
        <f>Source!G593</f>
        <v>Техническое обслуживание установки компенсации реактивной мощности (УКРМ) 100 кВАр с регулятором типа LSA, с количеством конденсаторов 1, предохранитель-выключатель-разъединитель (ПВР) 1, контакторов (пускателей) 1 - полугодовое</v>
      </c>
      <c r="E511" s="19" t="str">
        <f>Source!H593</f>
        <v>шкаф</v>
      </c>
      <c r="F511" s="9">
        <f>Source!I593</f>
        <v>1</v>
      </c>
      <c r="G511" s="21"/>
      <c r="H511" s="20"/>
      <c r="I511" s="9"/>
      <c r="J511" s="9"/>
      <c r="K511" s="21"/>
      <c r="L511" s="21"/>
      <c r="Q511">
        <f>ROUND((Source!BZ593/100)*ROUND((Source!AF593*Source!AV593)*Source!I593, 2), 2)</f>
        <v>641.02</v>
      </c>
      <c r="R511">
        <f>Source!X593</f>
        <v>641.02</v>
      </c>
      <c r="S511">
        <f>ROUND((Source!CA593/100)*ROUND((Source!AF593*Source!AV593)*Source!I593, 2), 2)</f>
        <v>91.57</v>
      </c>
      <c r="T511">
        <f>Source!Y593</f>
        <v>91.57</v>
      </c>
      <c r="U511">
        <f>ROUND((175/100)*ROUND((Source!AE593*Source!AV593)*Source!I593, 2), 2)</f>
        <v>0</v>
      </c>
      <c r="V511">
        <f>ROUND((108/100)*ROUND(Source!CS593*Source!I593, 2), 2)</f>
        <v>0</v>
      </c>
    </row>
    <row r="512" spans="1:22" ht="14.25" x14ac:dyDescent="0.2">
      <c r="A512" s="18"/>
      <c r="B512" s="18"/>
      <c r="C512" s="18"/>
      <c r="D512" s="18" t="s">
        <v>737</v>
      </c>
      <c r="E512" s="19"/>
      <c r="F512" s="9"/>
      <c r="G512" s="21">
        <f>Source!AO593</f>
        <v>915.74</v>
      </c>
      <c r="H512" s="20" t="str">
        <f>Source!DG593</f>
        <v/>
      </c>
      <c r="I512" s="9">
        <f>Source!AV593</f>
        <v>1</v>
      </c>
      <c r="J512" s="9">
        <f>IF(Source!BA593&lt;&gt; 0, Source!BA593, 1)</f>
        <v>1</v>
      </c>
      <c r="K512" s="21">
        <f>Source!S593</f>
        <v>915.74</v>
      </c>
      <c r="L512" s="21"/>
    </row>
    <row r="513" spans="1:22" ht="14.25" x14ac:dyDescent="0.2">
      <c r="A513" s="18"/>
      <c r="B513" s="18"/>
      <c r="C513" s="18"/>
      <c r="D513" s="18" t="s">
        <v>744</v>
      </c>
      <c r="E513" s="19"/>
      <c r="F513" s="9"/>
      <c r="G513" s="21">
        <f>Source!AM593</f>
        <v>0.61</v>
      </c>
      <c r="H513" s="20" t="str">
        <f>Source!DE593</f>
        <v/>
      </c>
      <c r="I513" s="9">
        <f>Source!AV593</f>
        <v>1</v>
      </c>
      <c r="J513" s="9">
        <f>IF(Source!BB593&lt;&gt; 0, Source!BB593, 1)</f>
        <v>1</v>
      </c>
      <c r="K513" s="21">
        <f>Source!Q593</f>
        <v>0.61</v>
      </c>
      <c r="L513" s="21"/>
    </row>
    <row r="514" spans="1:22" ht="14.25" x14ac:dyDescent="0.2">
      <c r="A514" s="18"/>
      <c r="B514" s="18"/>
      <c r="C514" s="18"/>
      <c r="D514" s="18" t="s">
        <v>738</v>
      </c>
      <c r="E514" s="19"/>
      <c r="F514" s="9"/>
      <c r="G514" s="21">
        <f>Source!AL593</f>
        <v>15.74</v>
      </c>
      <c r="H514" s="20" t="str">
        <f>Source!DD593</f>
        <v/>
      </c>
      <c r="I514" s="9">
        <f>Source!AW593</f>
        <v>1</v>
      </c>
      <c r="J514" s="9">
        <f>IF(Source!BC593&lt;&gt; 0, Source!BC593, 1)</f>
        <v>1</v>
      </c>
      <c r="K514" s="21">
        <f>Source!P593</f>
        <v>15.74</v>
      </c>
      <c r="L514" s="21"/>
    </row>
    <row r="515" spans="1:22" ht="14.25" x14ac:dyDescent="0.2">
      <c r="A515" s="18"/>
      <c r="B515" s="18"/>
      <c r="C515" s="18"/>
      <c r="D515" s="18" t="s">
        <v>739</v>
      </c>
      <c r="E515" s="19" t="s">
        <v>740</v>
      </c>
      <c r="F515" s="9">
        <f>Source!AT593</f>
        <v>70</v>
      </c>
      <c r="G515" s="21"/>
      <c r="H515" s="20"/>
      <c r="I515" s="9"/>
      <c r="J515" s="9"/>
      <c r="K515" s="21">
        <f>SUM(R511:R514)</f>
        <v>641.02</v>
      </c>
      <c r="L515" s="21"/>
    </row>
    <row r="516" spans="1:22" ht="14.25" x14ac:dyDescent="0.2">
      <c r="A516" s="18"/>
      <c r="B516" s="18"/>
      <c r="C516" s="18"/>
      <c r="D516" s="18" t="s">
        <v>741</v>
      </c>
      <c r="E516" s="19" t="s">
        <v>740</v>
      </c>
      <c r="F516" s="9">
        <f>Source!AU593</f>
        <v>10</v>
      </c>
      <c r="G516" s="21"/>
      <c r="H516" s="20"/>
      <c r="I516" s="9"/>
      <c r="J516" s="9"/>
      <c r="K516" s="21">
        <f>SUM(T511:T515)</f>
        <v>91.57</v>
      </c>
      <c r="L516" s="21"/>
    </row>
    <row r="517" spans="1:22" ht="14.25" x14ac:dyDescent="0.2">
      <c r="A517" s="18"/>
      <c r="B517" s="18"/>
      <c r="C517" s="18"/>
      <c r="D517" s="18" t="s">
        <v>742</v>
      </c>
      <c r="E517" s="19" t="s">
        <v>743</v>
      </c>
      <c r="F517" s="9">
        <f>Source!AQ593</f>
        <v>1.38</v>
      </c>
      <c r="G517" s="21"/>
      <c r="H517" s="20" t="str">
        <f>Source!DI593</f>
        <v/>
      </c>
      <c r="I517" s="9">
        <f>Source!AV593</f>
        <v>1</v>
      </c>
      <c r="J517" s="9"/>
      <c r="K517" s="21"/>
      <c r="L517" s="21">
        <f>Source!U593</f>
        <v>1.38</v>
      </c>
    </row>
    <row r="518" spans="1:22" ht="15" x14ac:dyDescent="0.25">
      <c r="A518" s="23"/>
      <c r="B518" s="23"/>
      <c r="C518" s="23"/>
      <c r="D518" s="23"/>
      <c r="E518" s="23"/>
      <c r="F518" s="23"/>
      <c r="G518" s="23"/>
      <c r="H518" s="23"/>
      <c r="I518" s="23"/>
      <c r="J518" s="45">
        <f>K512+K513+K514+K515+K516</f>
        <v>1664.68</v>
      </c>
      <c r="K518" s="45"/>
      <c r="L518" s="24">
        <f>IF(Source!I593&lt;&gt;0, ROUND(J518/Source!I593, 2), 0)</f>
        <v>1664.68</v>
      </c>
      <c r="P518" s="22">
        <f>J518</f>
        <v>1664.68</v>
      </c>
    </row>
    <row r="519" spans="1:22" ht="42.75" x14ac:dyDescent="0.2">
      <c r="A519" s="18">
        <v>49</v>
      </c>
      <c r="B519" s="18">
        <v>49</v>
      </c>
      <c r="C519" s="18" t="str">
        <f>Source!F598</f>
        <v>1.21-2303-28-1/1</v>
      </c>
      <c r="D519" s="18" t="str">
        <f>Source!G598</f>
        <v>Техническое обслуживание автоматического выключателя до 160 А</v>
      </c>
      <c r="E519" s="19" t="str">
        <f>Source!H598</f>
        <v>шт.</v>
      </c>
      <c r="F519" s="9">
        <f>Source!I598</f>
        <v>8</v>
      </c>
      <c r="G519" s="21"/>
      <c r="H519" s="20"/>
      <c r="I519" s="9"/>
      <c r="J519" s="9"/>
      <c r="K519" s="21"/>
      <c r="L519" s="21"/>
      <c r="Q519">
        <f>ROUND((Source!BZ598/100)*ROUND((Source!AF598*Source!AV598)*Source!I598, 2), 2)</f>
        <v>4768.96</v>
      </c>
      <c r="R519">
        <f>Source!X598</f>
        <v>4768.96</v>
      </c>
      <c r="S519">
        <f>ROUND((Source!CA598/100)*ROUND((Source!AF598*Source!AV598)*Source!I598, 2), 2)</f>
        <v>681.28</v>
      </c>
      <c r="T519">
        <f>Source!Y598</f>
        <v>681.28</v>
      </c>
      <c r="U519">
        <f>ROUND((175/100)*ROUND((Source!AE598*Source!AV598)*Source!I598, 2), 2)</f>
        <v>0</v>
      </c>
      <c r="V519">
        <f>ROUND((108/100)*ROUND(Source!CS598*Source!I598, 2), 2)</f>
        <v>0</v>
      </c>
    </row>
    <row r="520" spans="1:22" ht="14.25" x14ac:dyDescent="0.2">
      <c r="A520" s="18"/>
      <c r="B520" s="18"/>
      <c r="C520" s="18"/>
      <c r="D520" s="18" t="s">
        <v>737</v>
      </c>
      <c r="E520" s="19"/>
      <c r="F520" s="9"/>
      <c r="G520" s="21">
        <f>Source!AO598</f>
        <v>212.9</v>
      </c>
      <c r="H520" s="20" t="str">
        <f>Source!DG598</f>
        <v>)*4</v>
      </c>
      <c r="I520" s="9">
        <f>Source!AV598</f>
        <v>1</v>
      </c>
      <c r="J520" s="9">
        <f>IF(Source!BA598&lt;&gt; 0, Source!BA598, 1)</f>
        <v>1</v>
      </c>
      <c r="K520" s="21">
        <f>Source!S598</f>
        <v>6812.8</v>
      </c>
      <c r="L520" s="21"/>
    </row>
    <row r="521" spans="1:22" ht="14.25" x14ac:dyDescent="0.2">
      <c r="A521" s="18"/>
      <c r="B521" s="18"/>
      <c r="C521" s="18"/>
      <c r="D521" s="18" t="s">
        <v>738</v>
      </c>
      <c r="E521" s="19"/>
      <c r="F521" s="9"/>
      <c r="G521" s="21">
        <f>Source!AL598</f>
        <v>4.53</v>
      </c>
      <c r="H521" s="20" t="str">
        <f>Source!DD598</f>
        <v>)*4</v>
      </c>
      <c r="I521" s="9">
        <f>Source!AW598</f>
        <v>1</v>
      </c>
      <c r="J521" s="9">
        <f>IF(Source!BC598&lt;&gt; 0, Source!BC598, 1)</f>
        <v>1</v>
      </c>
      <c r="K521" s="21">
        <f>Source!P598</f>
        <v>144.96</v>
      </c>
      <c r="L521" s="21"/>
    </row>
    <row r="522" spans="1:22" ht="14.25" x14ac:dyDescent="0.2">
      <c r="A522" s="18"/>
      <c r="B522" s="18"/>
      <c r="C522" s="18"/>
      <c r="D522" s="18" t="s">
        <v>739</v>
      </c>
      <c r="E522" s="19" t="s">
        <v>740</v>
      </c>
      <c r="F522" s="9">
        <f>Source!AT598</f>
        <v>70</v>
      </c>
      <c r="G522" s="21"/>
      <c r="H522" s="20"/>
      <c r="I522" s="9"/>
      <c r="J522" s="9"/>
      <c r="K522" s="21">
        <f>SUM(R519:R521)</f>
        <v>4768.96</v>
      </c>
      <c r="L522" s="21"/>
    </row>
    <row r="523" spans="1:22" ht="14.25" x14ac:dyDescent="0.2">
      <c r="A523" s="18"/>
      <c r="B523" s="18"/>
      <c r="C523" s="18"/>
      <c r="D523" s="18" t="s">
        <v>741</v>
      </c>
      <c r="E523" s="19" t="s">
        <v>740</v>
      </c>
      <c r="F523" s="9">
        <f>Source!AU598</f>
        <v>10</v>
      </c>
      <c r="G523" s="21"/>
      <c r="H523" s="20"/>
      <c r="I523" s="9"/>
      <c r="J523" s="9"/>
      <c r="K523" s="21">
        <f>SUM(T519:T522)</f>
        <v>681.28</v>
      </c>
      <c r="L523" s="21"/>
    </row>
    <row r="524" spans="1:22" ht="14.25" x14ac:dyDescent="0.2">
      <c r="A524" s="18"/>
      <c r="B524" s="18"/>
      <c r="C524" s="18"/>
      <c r="D524" s="18" t="s">
        <v>742</v>
      </c>
      <c r="E524" s="19" t="s">
        <v>743</v>
      </c>
      <c r="F524" s="9">
        <f>Source!AQ598</f>
        <v>0.3</v>
      </c>
      <c r="G524" s="21"/>
      <c r="H524" s="20" t="str">
        <f>Source!DI598</f>
        <v>)*4</v>
      </c>
      <c r="I524" s="9">
        <f>Source!AV598</f>
        <v>1</v>
      </c>
      <c r="J524" s="9"/>
      <c r="K524" s="21"/>
      <c r="L524" s="21">
        <f>Source!U598</f>
        <v>9.6</v>
      </c>
    </row>
    <row r="525" spans="1:22" ht="15" x14ac:dyDescent="0.25">
      <c r="A525" s="23"/>
      <c r="B525" s="23"/>
      <c r="C525" s="23"/>
      <c r="D525" s="23"/>
      <c r="E525" s="23"/>
      <c r="F525" s="23"/>
      <c r="G525" s="23"/>
      <c r="H525" s="23"/>
      <c r="I525" s="23"/>
      <c r="J525" s="45">
        <f>K520+K521+K522+K523</f>
        <v>12408.000000000002</v>
      </c>
      <c r="K525" s="45"/>
      <c r="L525" s="24">
        <f>IF(Source!I598&lt;&gt;0, ROUND(J525/Source!I598, 2), 0)</f>
        <v>1551</v>
      </c>
      <c r="P525" s="22">
        <f>J525</f>
        <v>12408.000000000002</v>
      </c>
    </row>
    <row r="526" spans="1:22" ht="99.75" x14ac:dyDescent="0.2">
      <c r="A526" s="18">
        <v>50</v>
      </c>
      <c r="B526" s="18">
        <v>50</v>
      </c>
      <c r="C526" s="18" t="str">
        <f>Source!F599</f>
        <v>1.21-2203-43-1/1</v>
      </c>
      <c r="D526" s="18" t="str">
        <f>Source!G599</f>
        <v>Техническое обслуживание установки компенсации реактивной мощности (УКРМ) 100 кВАр с регулятором типа LSA, с количеством конденсаторов 1, предохранитель-выключатель-разъединитель (ПВР) 1, контакторов (пускателей) 1 - полугодовое</v>
      </c>
      <c r="E526" s="19" t="str">
        <f>Source!H599</f>
        <v>шкаф</v>
      </c>
      <c r="F526" s="9">
        <f>Source!I599</f>
        <v>1</v>
      </c>
      <c r="G526" s="21"/>
      <c r="H526" s="20"/>
      <c r="I526" s="9"/>
      <c r="J526" s="9"/>
      <c r="K526" s="21"/>
      <c r="L526" s="21"/>
      <c r="Q526">
        <f>ROUND((Source!BZ599/100)*ROUND((Source!AF599*Source!AV599)*Source!I599, 2), 2)</f>
        <v>641.02</v>
      </c>
      <c r="R526">
        <f>Source!X599</f>
        <v>641.02</v>
      </c>
      <c r="S526">
        <f>ROUND((Source!CA599/100)*ROUND((Source!AF599*Source!AV599)*Source!I599, 2), 2)</f>
        <v>91.57</v>
      </c>
      <c r="T526">
        <f>Source!Y599</f>
        <v>91.57</v>
      </c>
      <c r="U526">
        <f>ROUND((175/100)*ROUND((Source!AE599*Source!AV599)*Source!I599, 2), 2)</f>
        <v>0</v>
      </c>
      <c r="V526">
        <f>ROUND((108/100)*ROUND(Source!CS599*Source!I599, 2), 2)</f>
        <v>0</v>
      </c>
    </row>
    <row r="527" spans="1:22" ht="14.25" x14ac:dyDescent="0.2">
      <c r="A527" s="18"/>
      <c r="B527" s="18"/>
      <c r="C527" s="18"/>
      <c r="D527" s="18" t="s">
        <v>737</v>
      </c>
      <c r="E527" s="19"/>
      <c r="F527" s="9"/>
      <c r="G527" s="21">
        <f>Source!AO599</f>
        <v>915.74</v>
      </c>
      <c r="H527" s="20" t="str">
        <f>Source!DG599</f>
        <v/>
      </c>
      <c r="I527" s="9">
        <f>Source!AV599</f>
        <v>1</v>
      </c>
      <c r="J527" s="9">
        <f>IF(Source!BA599&lt;&gt; 0, Source!BA599, 1)</f>
        <v>1</v>
      </c>
      <c r="K527" s="21">
        <f>Source!S599</f>
        <v>915.74</v>
      </c>
      <c r="L527" s="21"/>
    </row>
    <row r="528" spans="1:22" ht="14.25" x14ac:dyDescent="0.2">
      <c r="A528" s="18"/>
      <c r="B528" s="18"/>
      <c r="C528" s="18"/>
      <c r="D528" s="18" t="s">
        <v>744</v>
      </c>
      <c r="E528" s="19"/>
      <c r="F528" s="9"/>
      <c r="G528" s="21">
        <f>Source!AM599</f>
        <v>0.61</v>
      </c>
      <c r="H528" s="20" t="str">
        <f>Source!DE599</f>
        <v/>
      </c>
      <c r="I528" s="9">
        <f>Source!AV599</f>
        <v>1</v>
      </c>
      <c r="J528" s="9">
        <f>IF(Source!BB599&lt;&gt; 0, Source!BB599, 1)</f>
        <v>1</v>
      </c>
      <c r="K528" s="21">
        <f>Source!Q599</f>
        <v>0.61</v>
      </c>
      <c r="L528" s="21"/>
    </row>
    <row r="529" spans="1:22" ht="14.25" x14ac:dyDescent="0.2">
      <c r="A529" s="18"/>
      <c r="B529" s="18"/>
      <c r="C529" s="18"/>
      <c r="D529" s="18" t="s">
        <v>738</v>
      </c>
      <c r="E529" s="19"/>
      <c r="F529" s="9"/>
      <c r="G529" s="21">
        <f>Source!AL599</f>
        <v>15.74</v>
      </c>
      <c r="H529" s="20" t="str">
        <f>Source!DD599</f>
        <v/>
      </c>
      <c r="I529" s="9">
        <f>Source!AW599</f>
        <v>1</v>
      </c>
      <c r="J529" s="9">
        <f>IF(Source!BC599&lt;&gt; 0, Source!BC599, 1)</f>
        <v>1</v>
      </c>
      <c r="K529" s="21">
        <f>Source!P599</f>
        <v>15.74</v>
      </c>
      <c r="L529" s="21"/>
    </row>
    <row r="530" spans="1:22" ht="14.25" x14ac:dyDescent="0.2">
      <c r="A530" s="18"/>
      <c r="B530" s="18"/>
      <c r="C530" s="18"/>
      <c r="D530" s="18" t="s">
        <v>739</v>
      </c>
      <c r="E530" s="19" t="s">
        <v>740</v>
      </c>
      <c r="F530" s="9">
        <f>Source!AT599</f>
        <v>70</v>
      </c>
      <c r="G530" s="21"/>
      <c r="H530" s="20"/>
      <c r="I530" s="9"/>
      <c r="J530" s="9"/>
      <c r="K530" s="21">
        <f>SUM(R526:R529)</f>
        <v>641.02</v>
      </c>
      <c r="L530" s="21"/>
    </row>
    <row r="531" spans="1:22" ht="14.25" x14ac:dyDescent="0.2">
      <c r="A531" s="18"/>
      <c r="B531" s="18"/>
      <c r="C531" s="18"/>
      <c r="D531" s="18" t="s">
        <v>741</v>
      </c>
      <c r="E531" s="19" t="s">
        <v>740</v>
      </c>
      <c r="F531" s="9">
        <f>Source!AU599</f>
        <v>10</v>
      </c>
      <c r="G531" s="21"/>
      <c r="H531" s="20"/>
      <c r="I531" s="9"/>
      <c r="J531" s="9"/>
      <c r="K531" s="21">
        <f>SUM(T526:T530)</f>
        <v>91.57</v>
      </c>
      <c r="L531" s="21"/>
    </row>
    <row r="532" spans="1:22" ht="14.25" x14ac:dyDescent="0.2">
      <c r="A532" s="18"/>
      <c r="B532" s="18"/>
      <c r="C532" s="18"/>
      <c r="D532" s="18" t="s">
        <v>742</v>
      </c>
      <c r="E532" s="19" t="s">
        <v>743</v>
      </c>
      <c r="F532" s="9">
        <f>Source!AQ599</f>
        <v>1.38</v>
      </c>
      <c r="G532" s="21"/>
      <c r="H532" s="20" t="str">
        <f>Source!DI599</f>
        <v/>
      </c>
      <c r="I532" s="9">
        <f>Source!AV599</f>
        <v>1</v>
      </c>
      <c r="J532" s="9"/>
      <c r="K532" s="21"/>
      <c r="L532" s="21">
        <f>Source!U599</f>
        <v>1.38</v>
      </c>
    </row>
    <row r="533" spans="1:22" ht="15" x14ac:dyDescent="0.25">
      <c r="A533" s="23"/>
      <c r="B533" s="23"/>
      <c r="C533" s="23"/>
      <c r="D533" s="23"/>
      <c r="E533" s="23"/>
      <c r="F533" s="23"/>
      <c r="G533" s="23"/>
      <c r="H533" s="23"/>
      <c r="I533" s="23"/>
      <c r="J533" s="45">
        <f>K527+K528+K529+K530+K531</f>
        <v>1664.68</v>
      </c>
      <c r="K533" s="45"/>
      <c r="L533" s="24">
        <f>IF(Source!I599&lt;&gt;0, ROUND(J533/Source!I599, 2), 0)</f>
        <v>1664.68</v>
      </c>
      <c r="P533" s="22">
        <f>J533</f>
        <v>1664.68</v>
      </c>
    </row>
    <row r="534" spans="1:22" ht="85.5" x14ac:dyDescent="0.2">
      <c r="A534" s="18">
        <v>51</v>
      </c>
      <c r="B534" s="18">
        <v>51</v>
      </c>
      <c r="C534" s="18" t="str">
        <f>Source!F604</f>
        <v>1.21-2203-5-1/1</v>
      </c>
      <c r="D534" s="18" t="str">
        <f>Source!G604</f>
        <v>Техническое обслуживание панельного распределительного щита с воздушными универсальными автоматическими выключателями серии АВ с ручным приводом на номинальный ток до 400 А</v>
      </c>
      <c r="E534" s="19" t="str">
        <f>Source!H604</f>
        <v>шт.</v>
      </c>
      <c r="F534" s="9">
        <f>Source!I604</f>
        <v>16</v>
      </c>
      <c r="G534" s="21"/>
      <c r="H534" s="20"/>
      <c r="I534" s="9"/>
      <c r="J534" s="9"/>
      <c r="K534" s="21"/>
      <c r="L534" s="21"/>
      <c r="Q534">
        <f>ROUND((Source!BZ604/100)*ROUND((Source!AF604*Source!AV604)*Source!I604, 2), 2)</f>
        <v>124485.98</v>
      </c>
      <c r="R534">
        <f>Source!X604</f>
        <v>124485.98</v>
      </c>
      <c r="S534">
        <f>ROUND((Source!CA604/100)*ROUND((Source!AF604*Source!AV604)*Source!I604, 2), 2)</f>
        <v>17783.71</v>
      </c>
      <c r="T534">
        <f>Source!Y604</f>
        <v>17783.71</v>
      </c>
      <c r="U534">
        <f>ROUND((175/100)*ROUND((Source!AE604*Source!AV604)*Source!I604, 2), 2)</f>
        <v>0</v>
      </c>
      <c r="V534">
        <f>ROUND((108/100)*ROUND(Source!CS604*Source!I604, 2), 2)</f>
        <v>0</v>
      </c>
    </row>
    <row r="535" spans="1:22" ht="14.25" x14ac:dyDescent="0.2">
      <c r="A535" s="18"/>
      <c r="B535" s="18"/>
      <c r="C535" s="18"/>
      <c r="D535" s="18" t="s">
        <v>737</v>
      </c>
      <c r="E535" s="19"/>
      <c r="F535" s="9"/>
      <c r="G535" s="21">
        <f>Source!AO604</f>
        <v>11114.82</v>
      </c>
      <c r="H535" s="20" t="str">
        <f>Source!DG604</f>
        <v/>
      </c>
      <c r="I535" s="9">
        <f>Source!AV604</f>
        <v>1</v>
      </c>
      <c r="J535" s="9">
        <f>IF(Source!BA604&lt;&gt; 0, Source!BA604, 1)</f>
        <v>1</v>
      </c>
      <c r="K535" s="21">
        <f>Source!S604</f>
        <v>177837.12</v>
      </c>
      <c r="L535" s="21"/>
    </row>
    <row r="536" spans="1:22" ht="14.25" x14ac:dyDescent="0.2">
      <c r="A536" s="18"/>
      <c r="B536" s="18"/>
      <c r="C536" s="18"/>
      <c r="D536" s="18" t="s">
        <v>738</v>
      </c>
      <c r="E536" s="19"/>
      <c r="F536" s="9"/>
      <c r="G536" s="21">
        <f>Source!AL604</f>
        <v>154.13999999999999</v>
      </c>
      <c r="H536" s="20" t="str">
        <f>Source!DD604</f>
        <v/>
      </c>
      <c r="I536" s="9">
        <f>Source!AW604</f>
        <v>1</v>
      </c>
      <c r="J536" s="9">
        <f>IF(Source!BC604&lt;&gt; 0, Source!BC604, 1)</f>
        <v>1</v>
      </c>
      <c r="K536" s="21">
        <f>Source!P604</f>
        <v>2466.2399999999998</v>
      </c>
      <c r="L536" s="21"/>
    </row>
    <row r="537" spans="1:22" ht="14.25" x14ac:dyDescent="0.2">
      <c r="A537" s="18"/>
      <c r="B537" s="18"/>
      <c r="C537" s="18"/>
      <c r="D537" s="18" t="s">
        <v>739</v>
      </c>
      <c r="E537" s="19" t="s">
        <v>740</v>
      </c>
      <c r="F537" s="9">
        <f>Source!AT604</f>
        <v>70</v>
      </c>
      <c r="G537" s="21"/>
      <c r="H537" s="20"/>
      <c r="I537" s="9"/>
      <c r="J537" s="9"/>
      <c r="K537" s="21">
        <f>SUM(R534:R536)</f>
        <v>124485.98</v>
      </c>
      <c r="L537" s="21"/>
    </row>
    <row r="538" spans="1:22" ht="14.25" x14ac:dyDescent="0.2">
      <c r="A538" s="18"/>
      <c r="B538" s="18"/>
      <c r="C538" s="18"/>
      <c r="D538" s="18" t="s">
        <v>741</v>
      </c>
      <c r="E538" s="19" t="s">
        <v>740</v>
      </c>
      <c r="F538" s="9">
        <f>Source!AU604</f>
        <v>10</v>
      </c>
      <c r="G538" s="21"/>
      <c r="H538" s="20"/>
      <c r="I538" s="9"/>
      <c r="J538" s="9"/>
      <c r="K538" s="21">
        <f>SUM(T534:T537)</f>
        <v>17783.71</v>
      </c>
      <c r="L538" s="21"/>
    </row>
    <row r="539" spans="1:22" ht="14.25" x14ac:dyDescent="0.2">
      <c r="A539" s="18"/>
      <c r="B539" s="18"/>
      <c r="C539" s="18"/>
      <c r="D539" s="18" t="s">
        <v>742</v>
      </c>
      <c r="E539" s="19" t="s">
        <v>743</v>
      </c>
      <c r="F539" s="9">
        <f>Source!AQ604</f>
        <v>18</v>
      </c>
      <c r="G539" s="21"/>
      <c r="H539" s="20" t="str">
        <f>Source!DI604</f>
        <v/>
      </c>
      <c r="I539" s="9">
        <f>Source!AV604</f>
        <v>1</v>
      </c>
      <c r="J539" s="9"/>
      <c r="K539" s="21"/>
      <c r="L539" s="21">
        <f>Source!U604</f>
        <v>288</v>
      </c>
    </row>
    <row r="540" spans="1:22" ht="15" x14ac:dyDescent="0.25">
      <c r="A540" s="23"/>
      <c r="B540" s="23"/>
      <c r="C540" s="23"/>
      <c r="D540" s="23"/>
      <c r="E540" s="23"/>
      <c r="F540" s="23"/>
      <c r="G540" s="23"/>
      <c r="H540" s="23"/>
      <c r="I540" s="23"/>
      <c r="J540" s="45">
        <f>K535+K536+K537+K538</f>
        <v>322573.05</v>
      </c>
      <c r="K540" s="45"/>
      <c r="L540" s="24">
        <f>IF(Source!I604&lt;&gt;0, ROUND(J540/Source!I604, 2), 0)</f>
        <v>20160.82</v>
      </c>
      <c r="P540" s="22">
        <f>J540</f>
        <v>322573.05</v>
      </c>
    </row>
    <row r="541" spans="1:22" ht="57" x14ac:dyDescent="0.2">
      <c r="A541" s="18">
        <v>52</v>
      </c>
      <c r="B541" s="18">
        <v>52</v>
      </c>
      <c r="C541" s="18" t="str">
        <f>Source!F606</f>
        <v>1.21-2303-19-1/1</v>
      </c>
      <c r="D541" s="18" t="str">
        <f>Source!G606</f>
        <v>Техническое обслуживание выключателей автоматических однополюсных установочных на номинальный ток до 63 А</v>
      </c>
      <c r="E541" s="19" t="str">
        <f>Source!H606</f>
        <v>шт.</v>
      </c>
      <c r="F541" s="9">
        <f>Source!I606</f>
        <v>10</v>
      </c>
      <c r="G541" s="21"/>
      <c r="H541" s="20"/>
      <c r="I541" s="9"/>
      <c r="J541" s="9"/>
      <c r="K541" s="21"/>
      <c r="L541" s="21"/>
      <c r="Q541">
        <f>ROUND((Source!BZ606/100)*ROUND((Source!AF606*Source!AV606)*Source!I606, 2), 2)</f>
        <v>5186.93</v>
      </c>
      <c r="R541">
        <f>Source!X606</f>
        <v>5186.93</v>
      </c>
      <c r="S541">
        <f>ROUND((Source!CA606/100)*ROUND((Source!AF606*Source!AV606)*Source!I606, 2), 2)</f>
        <v>740.99</v>
      </c>
      <c r="T541">
        <f>Source!Y606</f>
        <v>740.99</v>
      </c>
      <c r="U541">
        <f>ROUND((175/100)*ROUND((Source!AE606*Source!AV606)*Source!I606, 2), 2)</f>
        <v>0</v>
      </c>
      <c r="V541">
        <f>ROUND((108/100)*ROUND(Source!CS606*Source!I606, 2), 2)</f>
        <v>0</v>
      </c>
    </row>
    <row r="542" spans="1:22" ht="14.25" x14ac:dyDescent="0.2">
      <c r="A542" s="18"/>
      <c r="B542" s="18"/>
      <c r="C542" s="18"/>
      <c r="D542" s="18" t="s">
        <v>737</v>
      </c>
      <c r="E542" s="19"/>
      <c r="F542" s="9"/>
      <c r="G542" s="21">
        <f>Source!AO606</f>
        <v>740.99</v>
      </c>
      <c r="H542" s="20" t="str">
        <f>Source!DG606</f>
        <v/>
      </c>
      <c r="I542" s="9">
        <f>Source!AV606</f>
        <v>1</v>
      </c>
      <c r="J542" s="9">
        <f>IF(Source!BA606&lt;&gt; 0, Source!BA606, 1)</f>
        <v>1</v>
      </c>
      <c r="K542" s="21">
        <f>Source!S606</f>
        <v>7409.9</v>
      </c>
      <c r="L542" s="21"/>
    </row>
    <row r="543" spans="1:22" ht="14.25" x14ac:dyDescent="0.2">
      <c r="A543" s="18"/>
      <c r="B543" s="18"/>
      <c r="C543" s="18"/>
      <c r="D543" s="18" t="s">
        <v>738</v>
      </c>
      <c r="E543" s="19"/>
      <c r="F543" s="9"/>
      <c r="G543" s="21">
        <f>Source!AL606</f>
        <v>1.7</v>
      </c>
      <c r="H543" s="20" t="str">
        <f>Source!DD606</f>
        <v/>
      </c>
      <c r="I543" s="9">
        <f>Source!AW606</f>
        <v>1</v>
      </c>
      <c r="J543" s="9">
        <f>IF(Source!BC606&lt;&gt; 0, Source!BC606, 1)</f>
        <v>1</v>
      </c>
      <c r="K543" s="21">
        <f>Source!P606</f>
        <v>17</v>
      </c>
      <c r="L543" s="21"/>
    </row>
    <row r="544" spans="1:22" ht="14.25" x14ac:dyDescent="0.2">
      <c r="A544" s="18"/>
      <c r="B544" s="18"/>
      <c r="C544" s="18"/>
      <c r="D544" s="18" t="s">
        <v>739</v>
      </c>
      <c r="E544" s="19" t="s">
        <v>740</v>
      </c>
      <c r="F544" s="9">
        <f>Source!AT606</f>
        <v>70</v>
      </c>
      <c r="G544" s="21"/>
      <c r="H544" s="20"/>
      <c r="I544" s="9"/>
      <c r="J544" s="9"/>
      <c r="K544" s="21">
        <f>SUM(R541:R543)</f>
        <v>5186.93</v>
      </c>
      <c r="L544" s="21"/>
    </row>
    <row r="545" spans="1:22" ht="14.25" x14ac:dyDescent="0.2">
      <c r="A545" s="18"/>
      <c r="B545" s="18"/>
      <c r="C545" s="18"/>
      <c r="D545" s="18" t="s">
        <v>741</v>
      </c>
      <c r="E545" s="19" t="s">
        <v>740</v>
      </c>
      <c r="F545" s="9">
        <f>Source!AU606</f>
        <v>10</v>
      </c>
      <c r="G545" s="21"/>
      <c r="H545" s="20"/>
      <c r="I545" s="9"/>
      <c r="J545" s="9"/>
      <c r="K545" s="21">
        <f>SUM(T541:T544)</f>
        <v>740.99</v>
      </c>
      <c r="L545" s="21"/>
    </row>
    <row r="546" spans="1:22" ht="14.25" x14ac:dyDescent="0.2">
      <c r="A546" s="18"/>
      <c r="B546" s="18"/>
      <c r="C546" s="18"/>
      <c r="D546" s="18" t="s">
        <v>742</v>
      </c>
      <c r="E546" s="19" t="s">
        <v>743</v>
      </c>
      <c r="F546" s="9">
        <f>Source!AQ606</f>
        <v>1.2</v>
      </c>
      <c r="G546" s="21"/>
      <c r="H546" s="20" t="str">
        <f>Source!DI606</f>
        <v/>
      </c>
      <c r="I546" s="9">
        <f>Source!AV606</f>
        <v>1</v>
      </c>
      <c r="J546" s="9"/>
      <c r="K546" s="21"/>
      <c r="L546" s="21">
        <f>Source!U606</f>
        <v>12</v>
      </c>
    </row>
    <row r="547" spans="1:22" ht="15" x14ac:dyDescent="0.25">
      <c r="A547" s="23"/>
      <c r="B547" s="23"/>
      <c r="C547" s="23"/>
      <c r="D547" s="23"/>
      <c r="E547" s="23"/>
      <c r="F547" s="23"/>
      <c r="G547" s="23"/>
      <c r="H547" s="23"/>
      <c r="I547" s="23"/>
      <c r="J547" s="45">
        <f>K542+K543+K544+K545</f>
        <v>13354.82</v>
      </c>
      <c r="K547" s="45"/>
      <c r="L547" s="24">
        <f>IF(Source!I606&lt;&gt;0, ROUND(J547/Source!I606, 2), 0)</f>
        <v>1335.48</v>
      </c>
      <c r="P547" s="22">
        <f>J547</f>
        <v>13354.82</v>
      </c>
    </row>
    <row r="548" spans="1:22" ht="57" x14ac:dyDescent="0.2">
      <c r="A548" s="18">
        <v>53</v>
      </c>
      <c r="B548" s="18">
        <v>53</v>
      </c>
      <c r="C548" s="18" t="str">
        <f>Source!F608</f>
        <v>1.21-2303-3-3/1</v>
      </c>
      <c r="D548" s="18" t="str">
        <f>Source!G608</f>
        <v>Техническое обслуживание выключателей автоматических трехполюсных установочных, номинальный ток до 600 А</v>
      </c>
      <c r="E548" s="19" t="str">
        <f>Source!H608</f>
        <v>шт.</v>
      </c>
      <c r="F548" s="9">
        <f>Source!I608</f>
        <v>3</v>
      </c>
      <c r="G548" s="21"/>
      <c r="H548" s="20"/>
      <c r="I548" s="9"/>
      <c r="J548" s="9"/>
      <c r="K548" s="21"/>
      <c r="L548" s="21"/>
      <c r="Q548">
        <f>ROUND((Source!BZ608/100)*ROUND((Source!AF608*Source!AV608)*Source!I608, 2), 2)</f>
        <v>3890.19</v>
      </c>
      <c r="R548">
        <f>Source!X608</f>
        <v>3890.19</v>
      </c>
      <c r="S548">
        <f>ROUND((Source!CA608/100)*ROUND((Source!AF608*Source!AV608)*Source!I608, 2), 2)</f>
        <v>555.74</v>
      </c>
      <c r="T548">
        <f>Source!Y608</f>
        <v>555.74</v>
      </c>
      <c r="U548">
        <f>ROUND((175/100)*ROUND((Source!AE608*Source!AV608)*Source!I608, 2), 2)</f>
        <v>0</v>
      </c>
      <c r="V548">
        <f>ROUND((108/100)*ROUND(Source!CS608*Source!I608, 2), 2)</f>
        <v>0</v>
      </c>
    </row>
    <row r="549" spans="1:22" ht="14.25" x14ac:dyDescent="0.2">
      <c r="A549" s="18"/>
      <c r="B549" s="18"/>
      <c r="C549" s="18"/>
      <c r="D549" s="18" t="s">
        <v>737</v>
      </c>
      <c r="E549" s="19"/>
      <c r="F549" s="9"/>
      <c r="G549" s="21">
        <f>Source!AO608</f>
        <v>1852.47</v>
      </c>
      <c r="H549" s="20" t="str">
        <f>Source!DG608</f>
        <v/>
      </c>
      <c r="I549" s="9">
        <f>Source!AV608</f>
        <v>1</v>
      </c>
      <c r="J549" s="9">
        <f>IF(Source!BA608&lt;&gt; 0, Source!BA608, 1)</f>
        <v>1</v>
      </c>
      <c r="K549" s="21">
        <f>Source!S608</f>
        <v>5557.41</v>
      </c>
      <c r="L549" s="21"/>
    </row>
    <row r="550" spans="1:22" ht="14.25" x14ac:dyDescent="0.2">
      <c r="A550" s="18"/>
      <c r="B550" s="18"/>
      <c r="C550" s="18"/>
      <c r="D550" s="18" t="s">
        <v>738</v>
      </c>
      <c r="E550" s="19"/>
      <c r="F550" s="9"/>
      <c r="G550" s="21">
        <f>Source!AL608</f>
        <v>24.92</v>
      </c>
      <c r="H550" s="20" t="str">
        <f>Source!DD608</f>
        <v/>
      </c>
      <c r="I550" s="9">
        <f>Source!AW608</f>
        <v>1</v>
      </c>
      <c r="J550" s="9">
        <f>IF(Source!BC608&lt;&gt; 0, Source!BC608, 1)</f>
        <v>1</v>
      </c>
      <c r="K550" s="21">
        <f>Source!P608</f>
        <v>74.760000000000005</v>
      </c>
      <c r="L550" s="21"/>
    </row>
    <row r="551" spans="1:22" ht="14.25" x14ac:dyDescent="0.2">
      <c r="A551" s="18"/>
      <c r="B551" s="18"/>
      <c r="C551" s="18"/>
      <c r="D551" s="18" t="s">
        <v>739</v>
      </c>
      <c r="E551" s="19" t="s">
        <v>740</v>
      </c>
      <c r="F551" s="9">
        <f>Source!AT608</f>
        <v>70</v>
      </c>
      <c r="G551" s="21"/>
      <c r="H551" s="20"/>
      <c r="I551" s="9"/>
      <c r="J551" s="9"/>
      <c r="K551" s="21">
        <f>SUM(R548:R550)</f>
        <v>3890.19</v>
      </c>
      <c r="L551" s="21"/>
    </row>
    <row r="552" spans="1:22" ht="14.25" x14ac:dyDescent="0.2">
      <c r="A552" s="18"/>
      <c r="B552" s="18"/>
      <c r="C552" s="18"/>
      <c r="D552" s="18" t="s">
        <v>741</v>
      </c>
      <c r="E552" s="19" t="s">
        <v>740</v>
      </c>
      <c r="F552" s="9">
        <f>Source!AU608</f>
        <v>10</v>
      </c>
      <c r="G552" s="21"/>
      <c r="H552" s="20"/>
      <c r="I552" s="9"/>
      <c r="J552" s="9"/>
      <c r="K552" s="21">
        <f>SUM(T548:T551)</f>
        <v>555.74</v>
      </c>
      <c r="L552" s="21"/>
    </row>
    <row r="553" spans="1:22" ht="14.25" x14ac:dyDescent="0.2">
      <c r="A553" s="18"/>
      <c r="B553" s="18"/>
      <c r="C553" s="18"/>
      <c r="D553" s="18" t="s">
        <v>742</v>
      </c>
      <c r="E553" s="19" t="s">
        <v>743</v>
      </c>
      <c r="F553" s="9">
        <f>Source!AQ608</f>
        <v>3</v>
      </c>
      <c r="G553" s="21"/>
      <c r="H553" s="20" t="str">
        <f>Source!DI608</f>
        <v/>
      </c>
      <c r="I553" s="9">
        <f>Source!AV608</f>
        <v>1</v>
      </c>
      <c r="J553" s="9"/>
      <c r="K553" s="21"/>
      <c r="L553" s="21">
        <f>Source!U608</f>
        <v>9</v>
      </c>
    </row>
    <row r="554" spans="1:22" ht="15" x14ac:dyDescent="0.25">
      <c r="A554" s="23"/>
      <c r="B554" s="23"/>
      <c r="C554" s="23"/>
      <c r="D554" s="23"/>
      <c r="E554" s="23"/>
      <c r="F554" s="23"/>
      <c r="G554" s="23"/>
      <c r="H554" s="23"/>
      <c r="I554" s="23"/>
      <c r="J554" s="45">
        <f>K549+K550+K551+K552</f>
        <v>10078.1</v>
      </c>
      <c r="K554" s="45"/>
      <c r="L554" s="24">
        <f>IF(Source!I608&lt;&gt;0, ROUND(J554/Source!I608, 2), 0)</f>
        <v>3359.37</v>
      </c>
      <c r="P554" s="22">
        <f>J554</f>
        <v>10078.1</v>
      </c>
    </row>
    <row r="555" spans="1:22" ht="57" x14ac:dyDescent="0.2">
      <c r="A555" s="18">
        <v>54</v>
      </c>
      <c r="B555" s="18">
        <v>54</v>
      </c>
      <c r="C555" s="18" t="str">
        <f>Source!F609</f>
        <v>1.21-2303-2-1/1</v>
      </c>
      <c r="D555" s="18" t="str">
        <f>Source!G609</f>
        <v>Техническое обслуживание выключателей автоматических двухполюсных установочных, номинальный ток до 200 А,</v>
      </c>
      <c r="E555" s="19" t="str">
        <f>Source!H609</f>
        <v>шт.</v>
      </c>
      <c r="F555" s="9">
        <f>Source!I609</f>
        <v>13</v>
      </c>
      <c r="G555" s="21"/>
      <c r="H555" s="20"/>
      <c r="I555" s="9"/>
      <c r="J555" s="9"/>
      <c r="K555" s="21"/>
      <c r="L555" s="21"/>
      <c r="Q555">
        <f>ROUND((Source!BZ609/100)*ROUND((Source!AF609*Source!AV609)*Source!I609, 2), 2)</f>
        <v>6349.62</v>
      </c>
      <c r="R555">
        <f>Source!X609</f>
        <v>6349.62</v>
      </c>
      <c r="S555">
        <f>ROUND((Source!CA609/100)*ROUND((Source!AF609*Source!AV609)*Source!I609, 2), 2)</f>
        <v>907.09</v>
      </c>
      <c r="T555">
        <f>Source!Y609</f>
        <v>907.09</v>
      </c>
      <c r="U555">
        <f>ROUND((175/100)*ROUND((Source!AE609*Source!AV609)*Source!I609, 2), 2)</f>
        <v>0</v>
      </c>
      <c r="V555">
        <f>ROUND((108/100)*ROUND(Source!CS609*Source!I609, 2), 2)</f>
        <v>0</v>
      </c>
    </row>
    <row r="556" spans="1:22" ht="14.25" x14ac:dyDescent="0.2">
      <c r="A556" s="18"/>
      <c r="B556" s="18"/>
      <c r="C556" s="18"/>
      <c r="D556" s="18" t="s">
        <v>737</v>
      </c>
      <c r="E556" s="19"/>
      <c r="F556" s="9"/>
      <c r="G556" s="21">
        <f>Source!AO609</f>
        <v>697.76</v>
      </c>
      <c r="H556" s="20" t="str">
        <f>Source!DG609</f>
        <v/>
      </c>
      <c r="I556" s="9">
        <f>Source!AV609</f>
        <v>1</v>
      </c>
      <c r="J556" s="9">
        <f>IF(Source!BA609&lt;&gt; 0, Source!BA609, 1)</f>
        <v>1</v>
      </c>
      <c r="K556" s="21">
        <f>Source!S609</f>
        <v>9070.8799999999992</v>
      </c>
      <c r="L556" s="21"/>
    </row>
    <row r="557" spans="1:22" ht="14.25" x14ac:dyDescent="0.2">
      <c r="A557" s="18"/>
      <c r="B557" s="18"/>
      <c r="C557" s="18"/>
      <c r="D557" s="18" t="s">
        <v>738</v>
      </c>
      <c r="E557" s="19"/>
      <c r="F557" s="9"/>
      <c r="G557" s="21">
        <f>Source!AL609</f>
        <v>9.27</v>
      </c>
      <c r="H557" s="20" t="str">
        <f>Source!DD609</f>
        <v/>
      </c>
      <c r="I557" s="9">
        <f>Source!AW609</f>
        <v>1</v>
      </c>
      <c r="J557" s="9">
        <f>IF(Source!BC609&lt;&gt; 0, Source!BC609, 1)</f>
        <v>1</v>
      </c>
      <c r="K557" s="21">
        <f>Source!P609</f>
        <v>120.51</v>
      </c>
      <c r="L557" s="21"/>
    </row>
    <row r="558" spans="1:22" ht="14.25" x14ac:dyDescent="0.2">
      <c r="A558" s="18"/>
      <c r="B558" s="18"/>
      <c r="C558" s="18"/>
      <c r="D558" s="18" t="s">
        <v>739</v>
      </c>
      <c r="E558" s="19" t="s">
        <v>740</v>
      </c>
      <c r="F558" s="9">
        <f>Source!AT609</f>
        <v>70</v>
      </c>
      <c r="G558" s="21"/>
      <c r="H558" s="20"/>
      <c r="I558" s="9"/>
      <c r="J558" s="9"/>
      <c r="K558" s="21">
        <f>SUM(R555:R557)</f>
        <v>6349.62</v>
      </c>
      <c r="L558" s="21"/>
    </row>
    <row r="559" spans="1:22" ht="14.25" x14ac:dyDescent="0.2">
      <c r="A559" s="18"/>
      <c r="B559" s="18"/>
      <c r="C559" s="18"/>
      <c r="D559" s="18" t="s">
        <v>741</v>
      </c>
      <c r="E559" s="19" t="s">
        <v>740</v>
      </c>
      <c r="F559" s="9">
        <f>Source!AU609</f>
        <v>10</v>
      </c>
      <c r="G559" s="21"/>
      <c r="H559" s="20"/>
      <c r="I559" s="9"/>
      <c r="J559" s="9"/>
      <c r="K559" s="21">
        <f>SUM(T555:T558)</f>
        <v>907.09</v>
      </c>
      <c r="L559" s="21"/>
    </row>
    <row r="560" spans="1:22" ht="14.25" x14ac:dyDescent="0.2">
      <c r="A560" s="18"/>
      <c r="B560" s="18"/>
      <c r="C560" s="18"/>
      <c r="D560" s="18" t="s">
        <v>742</v>
      </c>
      <c r="E560" s="19" t="s">
        <v>743</v>
      </c>
      <c r="F560" s="9">
        <f>Source!AQ609</f>
        <v>1.1299999999999999</v>
      </c>
      <c r="G560" s="21"/>
      <c r="H560" s="20" t="str">
        <f>Source!DI609</f>
        <v/>
      </c>
      <c r="I560" s="9">
        <f>Source!AV609</f>
        <v>1</v>
      </c>
      <c r="J560" s="9"/>
      <c r="K560" s="21"/>
      <c r="L560" s="21">
        <f>Source!U609</f>
        <v>14.689999999999998</v>
      </c>
    </row>
    <row r="561" spans="1:22" ht="15" x14ac:dyDescent="0.25">
      <c r="A561" s="23"/>
      <c r="B561" s="23"/>
      <c r="C561" s="23"/>
      <c r="D561" s="23"/>
      <c r="E561" s="23"/>
      <c r="F561" s="23"/>
      <c r="G561" s="23"/>
      <c r="H561" s="23"/>
      <c r="I561" s="23"/>
      <c r="J561" s="45">
        <f>K556+K557+K558+K559</f>
        <v>16448.099999999999</v>
      </c>
      <c r="K561" s="45"/>
      <c r="L561" s="24">
        <f>IF(Source!I609&lt;&gt;0, ROUND(J561/Source!I609, 2), 0)</f>
        <v>1265.24</v>
      </c>
      <c r="P561" s="22">
        <f>J561</f>
        <v>16448.099999999999</v>
      </c>
    </row>
    <row r="562" spans="1:22" ht="57" x14ac:dyDescent="0.2">
      <c r="A562" s="18">
        <v>55</v>
      </c>
      <c r="B562" s="18">
        <v>55</v>
      </c>
      <c r="C562" s="18" t="str">
        <f>Source!F612</f>
        <v>1.21-2303-19-1/1</v>
      </c>
      <c r="D562" s="18" t="str">
        <f>Source!G612</f>
        <v>Техническое обслуживание выключателей автоматических однополюсных установочных на номинальный ток до 63 А</v>
      </c>
      <c r="E562" s="19" t="str">
        <f>Source!H612</f>
        <v>шт.</v>
      </c>
      <c r="F562" s="9">
        <f>Source!I612</f>
        <v>26</v>
      </c>
      <c r="G562" s="21"/>
      <c r="H562" s="20"/>
      <c r="I562" s="9"/>
      <c r="J562" s="9"/>
      <c r="K562" s="21"/>
      <c r="L562" s="21"/>
      <c r="Q562">
        <f>ROUND((Source!BZ612/100)*ROUND((Source!AF612*Source!AV612)*Source!I612, 2), 2)</f>
        <v>13486.02</v>
      </c>
      <c r="R562">
        <f>Source!X612</f>
        <v>13486.02</v>
      </c>
      <c r="S562">
        <f>ROUND((Source!CA612/100)*ROUND((Source!AF612*Source!AV612)*Source!I612, 2), 2)</f>
        <v>1926.57</v>
      </c>
      <c r="T562">
        <f>Source!Y612</f>
        <v>1926.57</v>
      </c>
      <c r="U562">
        <f>ROUND((175/100)*ROUND((Source!AE612*Source!AV612)*Source!I612, 2), 2)</f>
        <v>0</v>
      </c>
      <c r="V562">
        <f>ROUND((108/100)*ROUND(Source!CS612*Source!I612, 2), 2)</f>
        <v>0</v>
      </c>
    </row>
    <row r="563" spans="1:22" ht="14.25" x14ac:dyDescent="0.2">
      <c r="A563" s="18"/>
      <c r="B563" s="18"/>
      <c r="C563" s="18"/>
      <c r="D563" s="18" t="s">
        <v>737</v>
      </c>
      <c r="E563" s="19"/>
      <c r="F563" s="9"/>
      <c r="G563" s="21">
        <f>Source!AO612</f>
        <v>740.99</v>
      </c>
      <c r="H563" s="20" t="str">
        <f>Source!DG612</f>
        <v/>
      </c>
      <c r="I563" s="9">
        <f>Source!AV612</f>
        <v>1</v>
      </c>
      <c r="J563" s="9">
        <f>IF(Source!BA612&lt;&gt; 0, Source!BA612, 1)</f>
        <v>1</v>
      </c>
      <c r="K563" s="21">
        <f>Source!S612</f>
        <v>19265.740000000002</v>
      </c>
      <c r="L563" s="21"/>
    </row>
    <row r="564" spans="1:22" ht="14.25" x14ac:dyDescent="0.2">
      <c r="A564" s="18"/>
      <c r="B564" s="18"/>
      <c r="C564" s="18"/>
      <c r="D564" s="18" t="s">
        <v>738</v>
      </c>
      <c r="E564" s="19"/>
      <c r="F564" s="9"/>
      <c r="G564" s="21">
        <f>Source!AL612</f>
        <v>1.7</v>
      </c>
      <c r="H564" s="20" t="str">
        <f>Source!DD612</f>
        <v/>
      </c>
      <c r="I564" s="9">
        <f>Source!AW612</f>
        <v>1</v>
      </c>
      <c r="J564" s="9">
        <f>IF(Source!BC612&lt;&gt; 0, Source!BC612, 1)</f>
        <v>1</v>
      </c>
      <c r="K564" s="21">
        <f>Source!P612</f>
        <v>44.2</v>
      </c>
      <c r="L564" s="21"/>
    </row>
    <row r="565" spans="1:22" ht="14.25" x14ac:dyDescent="0.2">
      <c r="A565" s="18"/>
      <c r="B565" s="18"/>
      <c r="C565" s="18"/>
      <c r="D565" s="18" t="s">
        <v>739</v>
      </c>
      <c r="E565" s="19" t="s">
        <v>740</v>
      </c>
      <c r="F565" s="9">
        <f>Source!AT612</f>
        <v>70</v>
      </c>
      <c r="G565" s="21"/>
      <c r="H565" s="20"/>
      <c r="I565" s="9"/>
      <c r="J565" s="9"/>
      <c r="K565" s="21">
        <f>SUM(R562:R564)</f>
        <v>13486.02</v>
      </c>
      <c r="L565" s="21"/>
    </row>
    <row r="566" spans="1:22" ht="14.25" x14ac:dyDescent="0.2">
      <c r="A566" s="18"/>
      <c r="B566" s="18"/>
      <c r="C566" s="18"/>
      <c r="D566" s="18" t="s">
        <v>741</v>
      </c>
      <c r="E566" s="19" t="s">
        <v>740</v>
      </c>
      <c r="F566" s="9">
        <f>Source!AU612</f>
        <v>10</v>
      </c>
      <c r="G566" s="21"/>
      <c r="H566" s="20"/>
      <c r="I566" s="9"/>
      <c r="J566" s="9"/>
      <c r="K566" s="21">
        <f>SUM(T562:T565)</f>
        <v>1926.57</v>
      </c>
      <c r="L566" s="21"/>
    </row>
    <row r="567" spans="1:22" ht="14.25" x14ac:dyDescent="0.2">
      <c r="A567" s="18"/>
      <c r="B567" s="18"/>
      <c r="C567" s="18"/>
      <c r="D567" s="18" t="s">
        <v>742</v>
      </c>
      <c r="E567" s="19" t="s">
        <v>743</v>
      </c>
      <c r="F567" s="9">
        <f>Source!AQ612</f>
        <v>1.2</v>
      </c>
      <c r="G567" s="21"/>
      <c r="H567" s="20" t="str">
        <f>Source!DI612</f>
        <v/>
      </c>
      <c r="I567" s="9">
        <f>Source!AV612</f>
        <v>1</v>
      </c>
      <c r="J567" s="9"/>
      <c r="K567" s="21"/>
      <c r="L567" s="21">
        <f>Source!U612</f>
        <v>31.2</v>
      </c>
    </row>
    <row r="568" spans="1:22" ht="15" x14ac:dyDescent="0.25">
      <c r="A568" s="23"/>
      <c r="B568" s="23"/>
      <c r="C568" s="23"/>
      <c r="D568" s="23"/>
      <c r="E568" s="23"/>
      <c r="F568" s="23"/>
      <c r="G568" s="23"/>
      <c r="H568" s="23"/>
      <c r="I568" s="23"/>
      <c r="J568" s="45">
        <f>K563+K564+K565+K566</f>
        <v>34722.530000000006</v>
      </c>
      <c r="K568" s="45"/>
      <c r="L568" s="24">
        <f>IF(Source!I612&lt;&gt;0, ROUND(J568/Source!I612, 2), 0)</f>
        <v>1335.48</v>
      </c>
      <c r="P568" s="22">
        <f>J568</f>
        <v>34722.530000000006</v>
      </c>
    </row>
    <row r="570" spans="1:22" ht="15" x14ac:dyDescent="0.25">
      <c r="A570" s="44" t="str">
        <f>CONCATENATE("Итого по подразделу: ",IF(Source!G614&lt;&gt;"Новый подраздел", Source!G614, ""))</f>
        <v>Итого по подразделу: Электроснабжение</v>
      </c>
      <c r="B570" s="44"/>
      <c r="C570" s="44"/>
      <c r="D570" s="44"/>
      <c r="E570" s="44"/>
      <c r="F570" s="44"/>
      <c r="G570" s="44"/>
      <c r="H570" s="44"/>
      <c r="I570" s="44"/>
      <c r="J570" s="42">
        <f>SUM(P503:P569)</f>
        <v>426872.95999999996</v>
      </c>
      <c r="K570" s="43"/>
      <c r="L570" s="27"/>
    </row>
    <row r="573" spans="1:22" ht="16.5" x14ac:dyDescent="0.25">
      <c r="A573" s="46" t="str">
        <f>CONCATENATE("Подраздел: ",IF(Source!G644&lt;&gt;"Новый подраздел", Source!G644, ""))</f>
        <v>Подраздел: Наружное архитектурное освещение</v>
      </c>
      <c r="B573" s="46"/>
      <c r="C573" s="46"/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22" ht="28.5" x14ac:dyDescent="0.2">
      <c r="A574" s="18">
        <v>56</v>
      </c>
      <c r="B574" s="18">
        <v>56</v>
      </c>
      <c r="C574" s="18" t="str">
        <f>Source!F650</f>
        <v>1.21-2203-27-1/1</v>
      </c>
      <c r="D574" s="18" t="str">
        <f>Source!G650</f>
        <v>Техническое обслуживание контакторов номинальный ток до 160 А</v>
      </c>
      <c r="E574" s="19" t="str">
        <f>Source!H650</f>
        <v>шт.</v>
      </c>
      <c r="F574" s="9">
        <f>Source!I650</f>
        <v>1</v>
      </c>
      <c r="G574" s="21"/>
      <c r="H574" s="20"/>
      <c r="I574" s="9"/>
      <c r="J574" s="9"/>
      <c r="K574" s="21"/>
      <c r="L574" s="21"/>
      <c r="Q574">
        <f>ROUND((Source!BZ650/100)*ROUND((Source!AF650*Source!AV650)*Source!I650, 2), 2)</f>
        <v>691.6</v>
      </c>
      <c r="R574">
        <f>Source!X650</f>
        <v>691.6</v>
      </c>
      <c r="S574">
        <f>ROUND((Source!CA650/100)*ROUND((Source!AF650*Source!AV650)*Source!I650, 2), 2)</f>
        <v>98.8</v>
      </c>
      <c r="T574">
        <f>Source!Y650</f>
        <v>98.8</v>
      </c>
      <c r="U574">
        <f>ROUND((175/100)*ROUND((Source!AE650*Source!AV650)*Source!I650, 2), 2)</f>
        <v>0</v>
      </c>
      <c r="V574">
        <f>ROUND((108/100)*ROUND(Source!CS650*Source!I650, 2), 2)</f>
        <v>0</v>
      </c>
    </row>
    <row r="575" spans="1:22" ht="14.25" x14ac:dyDescent="0.2">
      <c r="A575" s="18"/>
      <c r="B575" s="18"/>
      <c r="C575" s="18"/>
      <c r="D575" s="18" t="s">
        <v>737</v>
      </c>
      <c r="E575" s="19"/>
      <c r="F575" s="9"/>
      <c r="G575" s="21">
        <f>Source!AO650</f>
        <v>247</v>
      </c>
      <c r="H575" s="20" t="str">
        <f>Source!DG650</f>
        <v>)*4</v>
      </c>
      <c r="I575" s="9">
        <f>Source!AV650</f>
        <v>1</v>
      </c>
      <c r="J575" s="9">
        <f>IF(Source!BA650&lt;&gt; 0, Source!BA650, 1)</f>
        <v>1</v>
      </c>
      <c r="K575" s="21">
        <f>Source!S650</f>
        <v>988</v>
      </c>
      <c r="L575" s="21"/>
    </row>
    <row r="576" spans="1:22" ht="14.25" x14ac:dyDescent="0.2">
      <c r="A576" s="18"/>
      <c r="B576" s="18"/>
      <c r="C576" s="18"/>
      <c r="D576" s="18" t="s">
        <v>738</v>
      </c>
      <c r="E576" s="19"/>
      <c r="F576" s="9"/>
      <c r="G576" s="21">
        <f>Source!AL650</f>
        <v>19.309999999999999</v>
      </c>
      <c r="H576" s="20" t="str">
        <f>Source!DD650</f>
        <v>)*4</v>
      </c>
      <c r="I576" s="9">
        <f>Source!AW650</f>
        <v>1</v>
      </c>
      <c r="J576" s="9">
        <f>IF(Source!BC650&lt;&gt; 0, Source!BC650, 1)</f>
        <v>1</v>
      </c>
      <c r="K576" s="21">
        <f>Source!P650</f>
        <v>77.239999999999995</v>
      </c>
      <c r="L576" s="21"/>
    </row>
    <row r="577" spans="1:22" ht="14.25" x14ac:dyDescent="0.2">
      <c r="A577" s="18"/>
      <c r="B577" s="18"/>
      <c r="C577" s="18"/>
      <c r="D577" s="18" t="s">
        <v>739</v>
      </c>
      <c r="E577" s="19" t="s">
        <v>740</v>
      </c>
      <c r="F577" s="9">
        <f>Source!AT650</f>
        <v>70</v>
      </c>
      <c r="G577" s="21"/>
      <c r="H577" s="20"/>
      <c r="I577" s="9"/>
      <c r="J577" s="9"/>
      <c r="K577" s="21">
        <f>SUM(R574:R576)</f>
        <v>691.6</v>
      </c>
      <c r="L577" s="21"/>
    </row>
    <row r="578" spans="1:22" ht="14.25" x14ac:dyDescent="0.2">
      <c r="A578" s="18"/>
      <c r="B578" s="18"/>
      <c r="C578" s="18"/>
      <c r="D578" s="18" t="s">
        <v>741</v>
      </c>
      <c r="E578" s="19" t="s">
        <v>740</v>
      </c>
      <c r="F578" s="9">
        <f>Source!AU650</f>
        <v>10</v>
      </c>
      <c r="G578" s="21"/>
      <c r="H578" s="20"/>
      <c r="I578" s="9"/>
      <c r="J578" s="9"/>
      <c r="K578" s="21">
        <f>SUM(T574:T577)</f>
        <v>98.8</v>
      </c>
      <c r="L578" s="21"/>
    </row>
    <row r="579" spans="1:22" ht="14.25" x14ac:dyDescent="0.2">
      <c r="A579" s="18"/>
      <c r="B579" s="18"/>
      <c r="C579" s="18"/>
      <c r="D579" s="18" t="s">
        <v>742</v>
      </c>
      <c r="E579" s="19" t="s">
        <v>743</v>
      </c>
      <c r="F579" s="9">
        <f>Source!AQ650</f>
        <v>0.4</v>
      </c>
      <c r="G579" s="21"/>
      <c r="H579" s="20" t="str">
        <f>Source!DI650</f>
        <v>)*4</v>
      </c>
      <c r="I579" s="9">
        <f>Source!AV650</f>
        <v>1</v>
      </c>
      <c r="J579" s="9"/>
      <c r="K579" s="21"/>
      <c r="L579" s="21">
        <f>Source!U650</f>
        <v>1.6</v>
      </c>
    </row>
    <row r="580" spans="1:22" ht="15" x14ac:dyDescent="0.25">
      <c r="A580" s="23"/>
      <c r="B580" s="23"/>
      <c r="C580" s="23"/>
      <c r="D580" s="23"/>
      <c r="E580" s="23"/>
      <c r="F580" s="23"/>
      <c r="G580" s="23"/>
      <c r="H580" s="23"/>
      <c r="I580" s="23"/>
      <c r="J580" s="45">
        <f>K575+K576+K577+K578</f>
        <v>1855.64</v>
      </c>
      <c r="K580" s="45"/>
      <c r="L580" s="24">
        <f>IF(Source!I650&lt;&gt;0, ROUND(J580/Source!I650, 2), 0)</f>
        <v>1855.64</v>
      </c>
      <c r="P580" s="22">
        <f>J580</f>
        <v>1855.64</v>
      </c>
    </row>
    <row r="581" spans="1:22" ht="57" x14ac:dyDescent="0.2">
      <c r="A581" s="18">
        <v>57</v>
      </c>
      <c r="B581" s="18">
        <v>57</v>
      </c>
      <c r="C581" s="18" t="str">
        <f>Source!F652</f>
        <v>1.21-2303-19-1/1</v>
      </c>
      <c r="D581" s="18" t="str">
        <f>Source!G652</f>
        <v>Техническое обслуживание выключателей автоматических однополюсных установочных на номинальный ток до 63 А</v>
      </c>
      <c r="E581" s="19" t="str">
        <f>Source!H652</f>
        <v>шт.</v>
      </c>
      <c r="F581" s="9">
        <f>Source!I652</f>
        <v>4</v>
      </c>
      <c r="G581" s="21"/>
      <c r="H581" s="20"/>
      <c r="I581" s="9"/>
      <c r="J581" s="9"/>
      <c r="K581" s="21"/>
      <c r="L581" s="21"/>
      <c r="Q581">
        <f>ROUND((Source!BZ652/100)*ROUND((Source!AF652*Source!AV652)*Source!I652, 2), 2)</f>
        <v>2074.77</v>
      </c>
      <c r="R581">
        <f>Source!X652</f>
        <v>2074.77</v>
      </c>
      <c r="S581">
        <f>ROUND((Source!CA652/100)*ROUND((Source!AF652*Source!AV652)*Source!I652, 2), 2)</f>
        <v>296.39999999999998</v>
      </c>
      <c r="T581">
        <f>Source!Y652</f>
        <v>296.39999999999998</v>
      </c>
      <c r="U581">
        <f>ROUND((175/100)*ROUND((Source!AE652*Source!AV652)*Source!I652, 2), 2)</f>
        <v>0</v>
      </c>
      <c r="V581">
        <f>ROUND((108/100)*ROUND(Source!CS652*Source!I652, 2), 2)</f>
        <v>0</v>
      </c>
    </row>
    <row r="582" spans="1:22" ht="14.25" x14ac:dyDescent="0.2">
      <c r="A582" s="18"/>
      <c r="B582" s="18"/>
      <c r="C582" s="18"/>
      <c r="D582" s="18" t="s">
        <v>737</v>
      </c>
      <c r="E582" s="19"/>
      <c r="F582" s="9"/>
      <c r="G582" s="21">
        <f>Source!AO652</f>
        <v>740.99</v>
      </c>
      <c r="H582" s="20" t="str">
        <f>Source!DG652</f>
        <v/>
      </c>
      <c r="I582" s="9">
        <f>Source!AV652</f>
        <v>1</v>
      </c>
      <c r="J582" s="9">
        <f>IF(Source!BA652&lt;&gt; 0, Source!BA652, 1)</f>
        <v>1</v>
      </c>
      <c r="K582" s="21">
        <f>Source!S652</f>
        <v>2963.96</v>
      </c>
      <c r="L582" s="21"/>
    </row>
    <row r="583" spans="1:22" ht="14.25" x14ac:dyDescent="0.2">
      <c r="A583" s="18"/>
      <c r="B583" s="18"/>
      <c r="C583" s="18"/>
      <c r="D583" s="18" t="s">
        <v>738</v>
      </c>
      <c r="E583" s="19"/>
      <c r="F583" s="9"/>
      <c r="G583" s="21">
        <f>Source!AL652</f>
        <v>1.7</v>
      </c>
      <c r="H583" s="20" t="str">
        <f>Source!DD652</f>
        <v/>
      </c>
      <c r="I583" s="9">
        <f>Source!AW652</f>
        <v>1</v>
      </c>
      <c r="J583" s="9">
        <f>IF(Source!BC652&lt;&gt; 0, Source!BC652, 1)</f>
        <v>1</v>
      </c>
      <c r="K583" s="21">
        <f>Source!P652</f>
        <v>6.8</v>
      </c>
      <c r="L583" s="21"/>
    </row>
    <row r="584" spans="1:22" ht="14.25" x14ac:dyDescent="0.2">
      <c r="A584" s="18"/>
      <c r="B584" s="18"/>
      <c r="C584" s="18"/>
      <c r="D584" s="18" t="s">
        <v>739</v>
      </c>
      <c r="E584" s="19" t="s">
        <v>740</v>
      </c>
      <c r="F584" s="9">
        <f>Source!AT652</f>
        <v>70</v>
      </c>
      <c r="G584" s="21"/>
      <c r="H584" s="20"/>
      <c r="I584" s="9"/>
      <c r="J584" s="9"/>
      <c r="K584" s="21">
        <f>SUM(R581:R583)</f>
        <v>2074.77</v>
      </c>
      <c r="L584" s="21"/>
    </row>
    <row r="585" spans="1:22" ht="14.25" x14ac:dyDescent="0.2">
      <c r="A585" s="18"/>
      <c r="B585" s="18"/>
      <c r="C585" s="18"/>
      <c r="D585" s="18" t="s">
        <v>741</v>
      </c>
      <c r="E585" s="19" t="s">
        <v>740</v>
      </c>
      <c r="F585" s="9">
        <f>Source!AU652</f>
        <v>10</v>
      </c>
      <c r="G585" s="21"/>
      <c r="H585" s="20"/>
      <c r="I585" s="9"/>
      <c r="J585" s="9"/>
      <c r="K585" s="21">
        <f>SUM(T581:T584)</f>
        <v>296.39999999999998</v>
      </c>
      <c r="L585" s="21"/>
    </row>
    <row r="586" spans="1:22" ht="14.25" x14ac:dyDescent="0.2">
      <c r="A586" s="18"/>
      <c r="B586" s="18"/>
      <c r="C586" s="18"/>
      <c r="D586" s="18" t="s">
        <v>742</v>
      </c>
      <c r="E586" s="19" t="s">
        <v>743</v>
      </c>
      <c r="F586" s="9">
        <f>Source!AQ652</f>
        <v>1.2</v>
      </c>
      <c r="G586" s="21"/>
      <c r="H586" s="20" t="str">
        <f>Source!DI652</f>
        <v/>
      </c>
      <c r="I586" s="9">
        <f>Source!AV652</f>
        <v>1</v>
      </c>
      <c r="J586" s="9"/>
      <c r="K586" s="21"/>
      <c r="L586" s="21">
        <f>Source!U652</f>
        <v>4.8</v>
      </c>
    </row>
    <row r="587" spans="1:22" ht="15" x14ac:dyDescent="0.25">
      <c r="A587" s="23"/>
      <c r="B587" s="23"/>
      <c r="C587" s="23"/>
      <c r="D587" s="23"/>
      <c r="E587" s="23"/>
      <c r="F587" s="23"/>
      <c r="G587" s="23"/>
      <c r="H587" s="23"/>
      <c r="I587" s="23"/>
      <c r="J587" s="45">
        <f>K582+K583+K584+K585</f>
        <v>5341.93</v>
      </c>
      <c r="K587" s="45"/>
      <c r="L587" s="24">
        <f>IF(Source!I652&lt;&gt;0, ROUND(J587/Source!I652, 2), 0)</f>
        <v>1335.48</v>
      </c>
      <c r="P587" s="22">
        <f>J587</f>
        <v>5341.93</v>
      </c>
    </row>
    <row r="588" spans="1:22" ht="57" x14ac:dyDescent="0.2">
      <c r="A588" s="18">
        <v>58</v>
      </c>
      <c r="B588" s="18">
        <v>58</v>
      </c>
      <c r="C588" s="18" t="str">
        <f>Source!F654</f>
        <v>1.21-2303-3-2/1</v>
      </c>
      <c r="D588" s="18" t="str">
        <f>Source!G654</f>
        <v>Техническое обслуживание выключателей автоматических трехполюсных установочных, номинальный ток до 400 А</v>
      </c>
      <c r="E588" s="19" t="str">
        <f>Source!H654</f>
        <v>шт.</v>
      </c>
      <c r="F588" s="9">
        <f>Source!I654</f>
        <v>2</v>
      </c>
      <c r="G588" s="21"/>
      <c r="H588" s="20"/>
      <c r="I588" s="9"/>
      <c r="J588" s="9"/>
      <c r="K588" s="21"/>
      <c r="L588" s="21"/>
      <c r="Q588">
        <f>ROUND((Source!BZ654/100)*ROUND((Source!AF654*Source!AV654)*Source!I654, 2), 2)</f>
        <v>1815.42</v>
      </c>
      <c r="R588">
        <f>Source!X654</f>
        <v>1815.42</v>
      </c>
      <c r="S588">
        <f>ROUND((Source!CA654/100)*ROUND((Source!AF654*Source!AV654)*Source!I654, 2), 2)</f>
        <v>259.35000000000002</v>
      </c>
      <c r="T588">
        <f>Source!Y654</f>
        <v>259.35000000000002</v>
      </c>
      <c r="U588">
        <f>ROUND((175/100)*ROUND((Source!AE654*Source!AV654)*Source!I654, 2), 2)</f>
        <v>0</v>
      </c>
      <c r="V588">
        <f>ROUND((108/100)*ROUND(Source!CS654*Source!I654, 2), 2)</f>
        <v>0</v>
      </c>
    </row>
    <row r="589" spans="1:22" ht="14.25" x14ac:dyDescent="0.2">
      <c r="A589" s="18"/>
      <c r="B589" s="18"/>
      <c r="C589" s="18"/>
      <c r="D589" s="18" t="s">
        <v>737</v>
      </c>
      <c r="E589" s="19"/>
      <c r="F589" s="9"/>
      <c r="G589" s="21">
        <f>Source!AO654</f>
        <v>1296.73</v>
      </c>
      <c r="H589" s="20" t="str">
        <f>Source!DG654</f>
        <v/>
      </c>
      <c r="I589" s="9">
        <f>Source!AV654</f>
        <v>1</v>
      </c>
      <c r="J589" s="9">
        <f>IF(Source!BA654&lt;&gt; 0, Source!BA654, 1)</f>
        <v>1</v>
      </c>
      <c r="K589" s="21">
        <f>Source!S654</f>
        <v>2593.46</v>
      </c>
      <c r="L589" s="21"/>
    </row>
    <row r="590" spans="1:22" ht="14.25" x14ac:dyDescent="0.2">
      <c r="A590" s="18"/>
      <c r="B590" s="18"/>
      <c r="C590" s="18"/>
      <c r="D590" s="18" t="s">
        <v>738</v>
      </c>
      <c r="E590" s="19"/>
      <c r="F590" s="9"/>
      <c r="G590" s="21">
        <f>Source!AL654</f>
        <v>16.36</v>
      </c>
      <c r="H590" s="20" t="str">
        <f>Source!DD654</f>
        <v/>
      </c>
      <c r="I590" s="9">
        <f>Source!AW654</f>
        <v>1</v>
      </c>
      <c r="J590" s="9">
        <f>IF(Source!BC654&lt;&gt; 0, Source!BC654, 1)</f>
        <v>1</v>
      </c>
      <c r="K590" s="21">
        <f>Source!P654</f>
        <v>32.72</v>
      </c>
      <c r="L590" s="21"/>
    </row>
    <row r="591" spans="1:22" ht="14.25" x14ac:dyDescent="0.2">
      <c r="A591" s="18"/>
      <c r="B591" s="18"/>
      <c r="C591" s="18"/>
      <c r="D591" s="18" t="s">
        <v>739</v>
      </c>
      <c r="E591" s="19" t="s">
        <v>740</v>
      </c>
      <c r="F591" s="9">
        <f>Source!AT654</f>
        <v>70</v>
      </c>
      <c r="G591" s="21"/>
      <c r="H591" s="20"/>
      <c r="I591" s="9"/>
      <c r="J591" s="9"/>
      <c r="K591" s="21">
        <f>SUM(R588:R590)</f>
        <v>1815.42</v>
      </c>
      <c r="L591" s="21"/>
    </row>
    <row r="592" spans="1:22" ht="14.25" x14ac:dyDescent="0.2">
      <c r="A592" s="18"/>
      <c r="B592" s="18"/>
      <c r="C592" s="18"/>
      <c r="D592" s="18" t="s">
        <v>741</v>
      </c>
      <c r="E592" s="19" t="s">
        <v>740</v>
      </c>
      <c r="F592" s="9">
        <f>Source!AU654</f>
        <v>10</v>
      </c>
      <c r="G592" s="21"/>
      <c r="H592" s="20"/>
      <c r="I592" s="9"/>
      <c r="J592" s="9"/>
      <c r="K592" s="21">
        <f>SUM(T588:T591)</f>
        <v>259.35000000000002</v>
      </c>
      <c r="L592" s="21"/>
    </row>
    <row r="593" spans="1:22" ht="14.25" x14ac:dyDescent="0.2">
      <c r="A593" s="18"/>
      <c r="B593" s="18"/>
      <c r="C593" s="18"/>
      <c r="D593" s="18" t="s">
        <v>742</v>
      </c>
      <c r="E593" s="19" t="s">
        <v>743</v>
      </c>
      <c r="F593" s="9">
        <f>Source!AQ654</f>
        <v>2.1</v>
      </c>
      <c r="G593" s="21"/>
      <c r="H593" s="20" t="str">
        <f>Source!DI654</f>
        <v/>
      </c>
      <c r="I593" s="9">
        <f>Source!AV654</f>
        <v>1</v>
      </c>
      <c r="J593" s="9"/>
      <c r="K593" s="21"/>
      <c r="L593" s="21">
        <f>Source!U654</f>
        <v>4.2</v>
      </c>
    </row>
    <row r="594" spans="1:22" ht="15" x14ac:dyDescent="0.25">
      <c r="A594" s="23"/>
      <c r="B594" s="23"/>
      <c r="C594" s="23"/>
      <c r="D594" s="23"/>
      <c r="E594" s="23"/>
      <c r="F594" s="23"/>
      <c r="G594" s="23"/>
      <c r="H594" s="23"/>
      <c r="I594" s="23"/>
      <c r="J594" s="45">
        <f>K589+K590+K591+K592</f>
        <v>4700.9500000000007</v>
      </c>
      <c r="K594" s="45"/>
      <c r="L594" s="24">
        <f>IF(Source!I654&lt;&gt;0, ROUND(J594/Source!I654, 2), 0)</f>
        <v>2350.48</v>
      </c>
      <c r="P594" s="22">
        <f>J594</f>
        <v>4700.9500000000007</v>
      </c>
    </row>
    <row r="595" spans="1:22" ht="57" x14ac:dyDescent="0.2">
      <c r="A595" s="18">
        <v>59</v>
      </c>
      <c r="B595" s="18">
        <v>59</v>
      </c>
      <c r="C595" s="18" t="str">
        <f>Source!F656</f>
        <v>1.21-2203-20-6/1</v>
      </c>
      <c r="D595" s="18" t="str">
        <f>Source!G656</f>
        <v>Техническое обслуживание силовых преобразователей, источник питания, стабилизатор, преобразователь напряжения, тока</v>
      </c>
      <c r="E595" s="19" t="str">
        <f>Source!H656</f>
        <v>шт.</v>
      </c>
      <c r="F595" s="9">
        <f>Source!I656</f>
        <v>3</v>
      </c>
      <c r="G595" s="21"/>
      <c r="H595" s="20"/>
      <c r="I595" s="9"/>
      <c r="J595" s="9"/>
      <c r="K595" s="21"/>
      <c r="L595" s="21"/>
      <c r="Q595">
        <f>ROUND((Source!BZ656/100)*ROUND((Source!AF656*Source!AV656)*Source!I656, 2), 2)</f>
        <v>1551.48</v>
      </c>
      <c r="R595">
        <f>Source!X656</f>
        <v>1551.48</v>
      </c>
      <c r="S595">
        <f>ROUND((Source!CA656/100)*ROUND((Source!AF656*Source!AV656)*Source!I656, 2), 2)</f>
        <v>221.64</v>
      </c>
      <c r="T595">
        <f>Source!Y656</f>
        <v>221.64</v>
      </c>
      <c r="U595">
        <f>ROUND((175/100)*ROUND((Source!AE656*Source!AV656)*Source!I656, 2), 2)</f>
        <v>0</v>
      </c>
      <c r="V595">
        <f>ROUND((108/100)*ROUND(Source!CS656*Source!I656, 2), 2)</f>
        <v>0</v>
      </c>
    </row>
    <row r="596" spans="1:22" ht="14.25" x14ac:dyDescent="0.2">
      <c r="A596" s="18"/>
      <c r="B596" s="18"/>
      <c r="C596" s="18"/>
      <c r="D596" s="18" t="s">
        <v>737</v>
      </c>
      <c r="E596" s="19"/>
      <c r="F596" s="9"/>
      <c r="G596" s="21">
        <f>Source!AO656</f>
        <v>184.7</v>
      </c>
      <c r="H596" s="20" t="str">
        <f>Source!DG656</f>
        <v>)*4</v>
      </c>
      <c r="I596" s="9">
        <f>Source!AV656</f>
        <v>1</v>
      </c>
      <c r="J596" s="9">
        <f>IF(Source!BA656&lt;&gt; 0, Source!BA656, 1)</f>
        <v>1</v>
      </c>
      <c r="K596" s="21">
        <f>Source!S656</f>
        <v>2216.4</v>
      </c>
      <c r="L596" s="21"/>
    </row>
    <row r="597" spans="1:22" ht="14.25" x14ac:dyDescent="0.2">
      <c r="A597" s="18"/>
      <c r="B597" s="18"/>
      <c r="C597" s="18"/>
      <c r="D597" s="18" t="s">
        <v>739</v>
      </c>
      <c r="E597" s="19" t="s">
        <v>740</v>
      </c>
      <c r="F597" s="9">
        <f>Source!AT656</f>
        <v>70</v>
      </c>
      <c r="G597" s="21"/>
      <c r="H597" s="20"/>
      <c r="I597" s="9"/>
      <c r="J597" s="9"/>
      <c r="K597" s="21">
        <f>SUM(R595:R596)</f>
        <v>1551.48</v>
      </c>
      <c r="L597" s="21"/>
    </row>
    <row r="598" spans="1:22" ht="14.25" x14ac:dyDescent="0.2">
      <c r="A598" s="18"/>
      <c r="B598" s="18"/>
      <c r="C598" s="18"/>
      <c r="D598" s="18" t="s">
        <v>741</v>
      </c>
      <c r="E598" s="19" t="s">
        <v>740</v>
      </c>
      <c r="F598" s="9">
        <f>Source!AU656</f>
        <v>10</v>
      </c>
      <c r="G598" s="21"/>
      <c r="H598" s="20"/>
      <c r="I598" s="9"/>
      <c r="J598" s="9"/>
      <c r="K598" s="21">
        <f>SUM(T595:T597)</f>
        <v>221.64</v>
      </c>
      <c r="L598" s="21"/>
    </row>
    <row r="599" spans="1:22" ht="14.25" x14ac:dyDescent="0.2">
      <c r="A599" s="18"/>
      <c r="B599" s="18"/>
      <c r="C599" s="18"/>
      <c r="D599" s="18" t="s">
        <v>742</v>
      </c>
      <c r="E599" s="19" t="s">
        <v>743</v>
      </c>
      <c r="F599" s="9">
        <f>Source!AQ656</f>
        <v>0.24</v>
      </c>
      <c r="G599" s="21"/>
      <c r="H599" s="20" t="str">
        <f>Source!DI656</f>
        <v>)*4</v>
      </c>
      <c r="I599" s="9">
        <f>Source!AV656</f>
        <v>1</v>
      </c>
      <c r="J599" s="9"/>
      <c r="K599" s="21"/>
      <c r="L599" s="21">
        <f>Source!U656</f>
        <v>2.88</v>
      </c>
    </row>
    <row r="600" spans="1:22" ht="15" x14ac:dyDescent="0.25">
      <c r="A600" s="23"/>
      <c r="B600" s="23"/>
      <c r="C600" s="23"/>
      <c r="D600" s="23"/>
      <c r="E600" s="23"/>
      <c r="F600" s="23"/>
      <c r="G600" s="23"/>
      <c r="H600" s="23"/>
      <c r="I600" s="23"/>
      <c r="J600" s="45">
        <f>K596+K597+K598</f>
        <v>3989.52</v>
      </c>
      <c r="K600" s="45"/>
      <c r="L600" s="24">
        <f>IF(Source!I656&lt;&gt;0, ROUND(J600/Source!I656, 2), 0)</f>
        <v>1329.84</v>
      </c>
      <c r="P600" s="22">
        <f>J600</f>
        <v>3989.52</v>
      </c>
    </row>
    <row r="601" spans="1:22" ht="57" x14ac:dyDescent="0.2">
      <c r="A601" s="18">
        <v>60</v>
      </c>
      <c r="B601" s="18">
        <v>60</v>
      </c>
      <c r="C601" s="18" t="str">
        <f>Source!F657</f>
        <v>1.21-2303-27-1/1</v>
      </c>
      <c r="D601" s="18" t="str">
        <f>Source!G657</f>
        <v>Техническое обслуживание электрических аппаратов до 1000 В, реле времени программное с числом контактов до 6 (фотореле)</v>
      </c>
      <c r="E601" s="19" t="str">
        <f>Source!H657</f>
        <v>шт.</v>
      </c>
      <c r="F601" s="9">
        <f>Source!I657</f>
        <v>1</v>
      </c>
      <c r="G601" s="21"/>
      <c r="H601" s="20"/>
      <c r="I601" s="9"/>
      <c r="J601" s="9"/>
      <c r="K601" s="21"/>
      <c r="L601" s="21"/>
      <c r="Q601">
        <f>ROUND((Source!BZ657/100)*ROUND((Source!AF657*Source!AV657)*Source!I657, 2), 2)</f>
        <v>1050.2</v>
      </c>
      <c r="R601">
        <f>Source!X657</f>
        <v>1050.2</v>
      </c>
      <c r="S601">
        <f>ROUND((Source!CA657/100)*ROUND((Source!AF657*Source!AV657)*Source!I657, 2), 2)</f>
        <v>150.03</v>
      </c>
      <c r="T601">
        <f>Source!Y657</f>
        <v>150.03</v>
      </c>
      <c r="U601">
        <f>ROUND((175/100)*ROUND((Source!AE657*Source!AV657)*Source!I657, 2), 2)</f>
        <v>0</v>
      </c>
      <c r="V601">
        <f>ROUND((108/100)*ROUND(Source!CS657*Source!I657, 2), 2)</f>
        <v>0</v>
      </c>
    </row>
    <row r="602" spans="1:22" ht="14.25" x14ac:dyDescent="0.2">
      <c r="A602" s="18"/>
      <c r="B602" s="18"/>
      <c r="C602" s="18"/>
      <c r="D602" s="18" t="s">
        <v>737</v>
      </c>
      <c r="E602" s="19"/>
      <c r="F602" s="9"/>
      <c r="G602" s="21">
        <f>Source!AO657</f>
        <v>375.07</v>
      </c>
      <c r="H602" s="20" t="str">
        <f>Source!DG657</f>
        <v>)*4</v>
      </c>
      <c r="I602" s="9">
        <f>Source!AV657</f>
        <v>1</v>
      </c>
      <c r="J602" s="9">
        <f>IF(Source!BA657&lt;&gt; 0, Source!BA657, 1)</f>
        <v>1</v>
      </c>
      <c r="K602" s="21">
        <f>Source!S657</f>
        <v>1500.28</v>
      </c>
      <c r="L602" s="21"/>
    </row>
    <row r="603" spans="1:22" ht="14.25" x14ac:dyDescent="0.2">
      <c r="A603" s="18"/>
      <c r="B603" s="18"/>
      <c r="C603" s="18"/>
      <c r="D603" s="18" t="s">
        <v>739</v>
      </c>
      <c r="E603" s="19" t="s">
        <v>740</v>
      </c>
      <c r="F603" s="9">
        <f>Source!AT657</f>
        <v>70</v>
      </c>
      <c r="G603" s="21"/>
      <c r="H603" s="20"/>
      <c r="I603" s="9"/>
      <c r="J603" s="9"/>
      <c r="K603" s="21">
        <f>SUM(R601:R602)</f>
        <v>1050.2</v>
      </c>
      <c r="L603" s="21"/>
    </row>
    <row r="604" spans="1:22" ht="14.25" x14ac:dyDescent="0.2">
      <c r="A604" s="18"/>
      <c r="B604" s="18"/>
      <c r="C604" s="18"/>
      <c r="D604" s="18" t="s">
        <v>741</v>
      </c>
      <c r="E604" s="19" t="s">
        <v>740</v>
      </c>
      <c r="F604" s="9">
        <f>Source!AU657</f>
        <v>10</v>
      </c>
      <c r="G604" s="21"/>
      <c r="H604" s="20"/>
      <c r="I604" s="9"/>
      <c r="J604" s="9"/>
      <c r="K604" s="21">
        <f>SUM(T601:T603)</f>
        <v>150.03</v>
      </c>
      <c r="L604" s="21"/>
    </row>
    <row r="605" spans="1:22" ht="14.25" x14ac:dyDescent="0.2">
      <c r="A605" s="18"/>
      <c r="B605" s="18"/>
      <c r="C605" s="18"/>
      <c r="D605" s="18" t="s">
        <v>742</v>
      </c>
      <c r="E605" s="19" t="s">
        <v>743</v>
      </c>
      <c r="F605" s="9">
        <f>Source!AQ657</f>
        <v>0.74</v>
      </c>
      <c r="G605" s="21"/>
      <c r="H605" s="20" t="str">
        <f>Source!DI657</f>
        <v>)*4</v>
      </c>
      <c r="I605" s="9">
        <f>Source!AV657</f>
        <v>1</v>
      </c>
      <c r="J605" s="9"/>
      <c r="K605" s="21"/>
      <c r="L605" s="21">
        <f>Source!U657</f>
        <v>2.96</v>
      </c>
    </row>
    <row r="606" spans="1:22" ht="15" x14ac:dyDescent="0.25">
      <c r="A606" s="23"/>
      <c r="B606" s="23"/>
      <c r="C606" s="23"/>
      <c r="D606" s="23"/>
      <c r="E606" s="23"/>
      <c r="F606" s="23"/>
      <c r="G606" s="23"/>
      <c r="H606" s="23"/>
      <c r="I606" s="23"/>
      <c r="J606" s="45">
        <f>K602+K603+K604</f>
        <v>2700.51</v>
      </c>
      <c r="K606" s="45"/>
      <c r="L606" s="24">
        <f>IF(Source!I657&lt;&gt;0, ROUND(J606/Source!I657, 2), 0)</f>
        <v>2700.51</v>
      </c>
      <c r="P606" s="22">
        <f>J606</f>
        <v>2700.51</v>
      </c>
    </row>
    <row r="607" spans="1:22" ht="42.75" x14ac:dyDescent="0.2">
      <c r="A607" s="18">
        <v>61</v>
      </c>
      <c r="B607" s="18">
        <v>61</v>
      </c>
      <c r="C607" s="18" t="str">
        <f>Source!F658</f>
        <v>1.21-2403-1-4/1</v>
      </c>
      <c r="D607" s="18" t="str">
        <f>Source!G658</f>
        <v>Техническое обслуживание контроллеров кулачковых, мощность электродвигателя до 300 кВт</v>
      </c>
      <c r="E607" s="19" t="str">
        <f>Source!H658</f>
        <v>100 шт.</v>
      </c>
      <c r="F607" s="9">
        <f>Source!I658</f>
        <v>0.02</v>
      </c>
      <c r="G607" s="21"/>
      <c r="H607" s="20"/>
      <c r="I607" s="9"/>
      <c r="J607" s="9"/>
      <c r="K607" s="21"/>
      <c r="L607" s="21"/>
      <c r="Q607">
        <f>ROUND((Source!BZ658/100)*ROUND((Source!AF658*Source!AV658)*Source!I658, 2), 2)</f>
        <v>749.44</v>
      </c>
      <c r="R607">
        <f>Source!X658</f>
        <v>749.44</v>
      </c>
      <c r="S607">
        <f>ROUND((Source!CA658/100)*ROUND((Source!AF658*Source!AV658)*Source!I658, 2), 2)</f>
        <v>107.06</v>
      </c>
      <c r="T607">
        <f>Source!Y658</f>
        <v>107.06</v>
      </c>
      <c r="U607">
        <f>ROUND((175/100)*ROUND((Source!AE658*Source!AV658)*Source!I658, 2), 2)</f>
        <v>347.01</v>
      </c>
      <c r="V607">
        <f>ROUND((108/100)*ROUND(Source!CS658*Source!I658, 2), 2)</f>
        <v>214.15</v>
      </c>
    </row>
    <row r="608" spans="1:22" x14ac:dyDescent="0.2">
      <c r="D608" s="25" t="str">
        <f>"Объем: "&amp;Source!I658&amp;"=(2)/"&amp;"100"</f>
        <v>Объем: 0,02=(2)/100</v>
      </c>
    </row>
    <row r="609" spans="1:22" ht="14.25" x14ac:dyDescent="0.2">
      <c r="A609" s="18"/>
      <c r="B609" s="18"/>
      <c r="C609" s="18"/>
      <c r="D609" s="18" t="s">
        <v>737</v>
      </c>
      <c r="E609" s="19"/>
      <c r="F609" s="9"/>
      <c r="G609" s="21">
        <f>Source!AO658</f>
        <v>13382.87</v>
      </c>
      <c r="H609" s="20" t="str">
        <f>Source!DG658</f>
        <v>)*4</v>
      </c>
      <c r="I609" s="9">
        <f>Source!AV658</f>
        <v>1</v>
      </c>
      <c r="J609" s="9">
        <f>IF(Source!BA658&lt;&gt; 0, Source!BA658, 1)</f>
        <v>1</v>
      </c>
      <c r="K609" s="21">
        <f>Source!S658</f>
        <v>1070.6300000000001</v>
      </c>
      <c r="L609" s="21"/>
    </row>
    <row r="610" spans="1:22" ht="14.25" x14ac:dyDescent="0.2">
      <c r="A610" s="18"/>
      <c r="B610" s="18"/>
      <c r="C610" s="18"/>
      <c r="D610" s="18" t="s">
        <v>744</v>
      </c>
      <c r="E610" s="19"/>
      <c r="F610" s="9"/>
      <c r="G610" s="21">
        <f>Source!AM658</f>
        <v>3909.03</v>
      </c>
      <c r="H610" s="20" t="str">
        <f>Source!DE658</f>
        <v>)*4</v>
      </c>
      <c r="I610" s="9">
        <f>Source!AV658</f>
        <v>1</v>
      </c>
      <c r="J610" s="9">
        <f>IF(Source!BB658&lt;&gt; 0, Source!BB658, 1)</f>
        <v>1</v>
      </c>
      <c r="K610" s="21">
        <f>Source!Q658</f>
        <v>312.72000000000003</v>
      </c>
      <c r="L610" s="21"/>
    </row>
    <row r="611" spans="1:22" ht="14.25" x14ac:dyDescent="0.2">
      <c r="A611" s="18"/>
      <c r="B611" s="18"/>
      <c r="C611" s="18"/>
      <c r="D611" s="18" t="s">
        <v>745</v>
      </c>
      <c r="E611" s="19"/>
      <c r="F611" s="9"/>
      <c r="G611" s="21">
        <f>Source!AN658</f>
        <v>2478.6</v>
      </c>
      <c r="H611" s="20" t="str">
        <f>Source!DF658</f>
        <v>)*4</v>
      </c>
      <c r="I611" s="9">
        <f>Source!AV658</f>
        <v>1</v>
      </c>
      <c r="J611" s="9">
        <f>IF(Source!BS658&lt;&gt; 0, Source!BS658, 1)</f>
        <v>1</v>
      </c>
      <c r="K611" s="26">
        <f>Source!R658</f>
        <v>198.29</v>
      </c>
      <c r="L611" s="21"/>
    </row>
    <row r="612" spans="1:22" ht="14.25" x14ac:dyDescent="0.2">
      <c r="A612" s="18"/>
      <c r="B612" s="18"/>
      <c r="C612" s="18"/>
      <c r="D612" s="18" t="s">
        <v>738</v>
      </c>
      <c r="E612" s="19"/>
      <c r="F612" s="9"/>
      <c r="G612" s="21">
        <f>Source!AL658</f>
        <v>4.72</v>
      </c>
      <c r="H612" s="20" t="str">
        <f>Source!DD658</f>
        <v>)*4</v>
      </c>
      <c r="I612" s="9">
        <f>Source!AW658</f>
        <v>1</v>
      </c>
      <c r="J612" s="9">
        <f>IF(Source!BC658&lt;&gt; 0, Source!BC658, 1)</f>
        <v>1</v>
      </c>
      <c r="K612" s="21">
        <f>Source!P658</f>
        <v>0.38</v>
      </c>
      <c r="L612" s="21"/>
    </row>
    <row r="613" spans="1:22" ht="14.25" x14ac:dyDescent="0.2">
      <c r="A613" s="18"/>
      <c r="B613" s="18"/>
      <c r="C613" s="18"/>
      <c r="D613" s="18" t="s">
        <v>739</v>
      </c>
      <c r="E613" s="19" t="s">
        <v>740</v>
      </c>
      <c r="F613" s="9">
        <f>Source!AT658</f>
        <v>70</v>
      </c>
      <c r="G613" s="21"/>
      <c r="H613" s="20"/>
      <c r="I613" s="9"/>
      <c r="J613" s="9"/>
      <c r="K613" s="21">
        <f>SUM(R607:R612)</f>
        <v>749.44</v>
      </c>
      <c r="L613" s="21"/>
    </row>
    <row r="614" spans="1:22" ht="14.25" x14ac:dyDescent="0.2">
      <c r="A614" s="18"/>
      <c r="B614" s="18"/>
      <c r="C614" s="18"/>
      <c r="D614" s="18" t="s">
        <v>741</v>
      </c>
      <c r="E614" s="19" t="s">
        <v>740</v>
      </c>
      <c r="F614" s="9">
        <f>Source!AU658</f>
        <v>10</v>
      </c>
      <c r="G614" s="21"/>
      <c r="H614" s="20"/>
      <c r="I614" s="9"/>
      <c r="J614" s="9"/>
      <c r="K614" s="21">
        <f>SUM(T607:T613)</f>
        <v>107.06</v>
      </c>
      <c r="L614" s="21"/>
    </row>
    <row r="615" spans="1:22" ht="14.25" x14ac:dyDescent="0.2">
      <c r="A615" s="18"/>
      <c r="B615" s="18"/>
      <c r="C615" s="18"/>
      <c r="D615" s="18" t="s">
        <v>746</v>
      </c>
      <c r="E615" s="19" t="s">
        <v>740</v>
      </c>
      <c r="F615" s="9">
        <f>108</f>
        <v>108</v>
      </c>
      <c r="G615" s="21"/>
      <c r="H615" s="20"/>
      <c r="I615" s="9"/>
      <c r="J615" s="9"/>
      <c r="K615" s="21">
        <f>SUM(V607:V614)</f>
        <v>214.15</v>
      </c>
      <c r="L615" s="21"/>
    </row>
    <row r="616" spans="1:22" ht="14.25" x14ac:dyDescent="0.2">
      <c r="A616" s="18"/>
      <c r="B616" s="18"/>
      <c r="C616" s="18"/>
      <c r="D616" s="18" t="s">
        <v>742</v>
      </c>
      <c r="E616" s="19" t="s">
        <v>743</v>
      </c>
      <c r="F616" s="9">
        <f>Source!AQ658</f>
        <v>25</v>
      </c>
      <c r="G616" s="21"/>
      <c r="H616" s="20" t="str">
        <f>Source!DI658</f>
        <v>)*4</v>
      </c>
      <c r="I616" s="9">
        <f>Source!AV658</f>
        <v>1</v>
      </c>
      <c r="J616" s="9"/>
      <c r="K616" s="21"/>
      <c r="L616" s="21">
        <f>Source!U658</f>
        <v>2</v>
      </c>
    </row>
    <row r="617" spans="1:22" ht="15" x14ac:dyDescent="0.25">
      <c r="A617" s="23"/>
      <c r="B617" s="23"/>
      <c r="C617" s="23"/>
      <c r="D617" s="23"/>
      <c r="E617" s="23"/>
      <c r="F617" s="23"/>
      <c r="G617" s="23"/>
      <c r="H617" s="23"/>
      <c r="I617" s="23"/>
      <c r="J617" s="45">
        <f>K609+K610+K612+K613+K614+K615</f>
        <v>2454.38</v>
      </c>
      <c r="K617" s="45"/>
      <c r="L617" s="24">
        <f>IF(Source!I658&lt;&gt;0, ROUND(J617/Source!I658, 2), 0)</f>
        <v>122719</v>
      </c>
      <c r="P617" s="22">
        <f>J617</f>
        <v>2454.38</v>
      </c>
    </row>
    <row r="618" spans="1:22" ht="71.25" x14ac:dyDescent="0.2">
      <c r="A618" s="18">
        <v>62</v>
      </c>
      <c r="B618" s="18">
        <v>62</v>
      </c>
      <c r="C618" s="18" t="str">
        <f>Source!F659</f>
        <v>1.21-2203-20-6/1</v>
      </c>
      <c r="D618" s="18" t="str">
        <f>Source!G659</f>
        <v>Техническое обслуживание силовых преобразователей, источник питания, стабилизатор, преобразователь напряжения, тока /INTELLIGENT ARLIGHT Конвертер DALI-DMX-311</v>
      </c>
      <c r="E618" s="19" t="str">
        <f>Source!H659</f>
        <v>шт.</v>
      </c>
      <c r="F618" s="9">
        <f>Source!I659</f>
        <v>1</v>
      </c>
      <c r="G618" s="21"/>
      <c r="H618" s="20"/>
      <c r="I618" s="9"/>
      <c r="J618" s="9"/>
      <c r="K618" s="21"/>
      <c r="L618" s="21"/>
      <c r="Q618">
        <f>ROUND((Source!BZ659/100)*ROUND((Source!AF659*Source!AV659)*Source!I659, 2), 2)</f>
        <v>517.16</v>
      </c>
      <c r="R618">
        <f>Source!X659</f>
        <v>517.16</v>
      </c>
      <c r="S618">
        <f>ROUND((Source!CA659/100)*ROUND((Source!AF659*Source!AV659)*Source!I659, 2), 2)</f>
        <v>73.88</v>
      </c>
      <c r="T618">
        <f>Source!Y659</f>
        <v>73.88</v>
      </c>
      <c r="U618">
        <f>ROUND((175/100)*ROUND((Source!AE659*Source!AV659)*Source!I659, 2), 2)</f>
        <v>0</v>
      </c>
      <c r="V618">
        <f>ROUND((108/100)*ROUND(Source!CS659*Source!I659, 2), 2)</f>
        <v>0</v>
      </c>
    </row>
    <row r="619" spans="1:22" ht="14.25" x14ac:dyDescent="0.2">
      <c r="A619" s="18"/>
      <c r="B619" s="18"/>
      <c r="C619" s="18"/>
      <c r="D619" s="18" t="s">
        <v>737</v>
      </c>
      <c r="E619" s="19"/>
      <c r="F619" s="9"/>
      <c r="G619" s="21">
        <f>Source!AO659</f>
        <v>184.7</v>
      </c>
      <c r="H619" s="20" t="str">
        <f>Source!DG659</f>
        <v>)*4</v>
      </c>
      <c r="I619" s="9">
        <f>Source!AV659</f>
        <v>1</v>
      </c>
      <c r="J619" s="9">
        <f>IF(Source!BA659&lt;&gt; 0, Source!BA659, 1)</f>
        <v>1</v>
      </c>
      <c r="K619" s="21">
        <f>Source!S659</f>
        <v>738.8</v>
      </c>
      <c r="L619" s="21"/>
    </row>
    <row r="620" spans="1:22" ht="14.25" x14ac:dyDescent="0.2">
      <c r="A620" s="18"/>
      <c r="B620" s="18"/>
      <c r="C620" s="18"/>
      <c r="D620" s="18" t="s">
        <v>739</v>
      </c>
      <c r="E620" s="19" t="s">
        <v>740</v>
      </c>
      <c r="F620" s="9">
        <f>Source!AT659</f>
        <v>70</v>
      </c>
      <c r="G620" s="21"/>
      <c r="H620" s="20"/>
      <c r="I620" s="9"/>
      <c r="J620" s="9"/>
      <c r="K620" s="21">
        <f>SUM(R618:R619)</f>
        <v>517.16</v>
      </c>
      <c r="L620" s="21"/>
    </row>
    <row r="621" spans="1:22" ht="14.25" x14ac:dyDescent="0.2">
      <c r="A621" s="18"/>
      <c r="B621" s="18"/>
      <c r="C621" s="18"/>
      <c r="D621" s="18" t="s">
        <v>741</v>
      </c>
      <c r="E621" s="19" t="s">
        <v>740</v>
      </c>
      <c r="F621" s="9">
        <f>Source!AU659</f>
        <v>10</v>
      </c>
      <c r="G621" s="21"/>
      <c r="H621" s="20"/>
      <c r="I621" s="9"/>
      <c r="J621" s="9"/>
      <c r="K621" s="21">
        <f>SUM(T618:T620)</f>
        <v>73.88</v>
      </c>
      <c r="L621" s="21"/>
    </row>
    <row r="622" spans="1:22" ht="14.25" x14ac:dyDescent="0.2">
      <c r="A622" s="18"/>
      <c r="B622" s="18"/>
      <c r="C622" s="18"/>
      <c r="D622" s="18" t="s">
        <v>742</v>
      </c>
      <c r="E622" s="19" t="s">
        <v>743</v>
      </c>
      <c r="F622" s="9">
        <f>Source!AQ659</f>
        <v>0.24</v>
      </c>
      <c r="G622" s="21"/>
      <c r="H622" s="20" t="str">
        <f>Source!DI659</f>
        <v>)*4</v>
      </c>
      <c r="I622" s="9">
        <f>Source!AV659</f>
        <v>1</v>
      </c>
      <c r="J622" s="9"/>
      <c r="K622" s="21"/>
      <c r="L622" s="21">
        <f>Source!U659</f>
        <v>0.96</v>
      </c>
    </row>
    <row r="623" spans="1:22" ht="15" x14ac:dyDescent="0.25">
      <c r="A623" s="23"/>
      <c r="B623" s="23"/>
      <c r="C623" s="23"/>
      <c r="D623" s="23"/>
      <c r="E623" s="23"/>
      <c r="F623" s="23"/>
      <c r="G623" s="23"/>
      <c r="H623" s="23"/>
      <c r="I623" s="23"/>
      <c r="J623" s="45">
        <f>K619+K620+K621</f>
        <v>1329.8400000000001</v>
      </c>
      <c r="K623" s="45"/>
      <c r="L623" s="24">
        <f>IF(Source!I659&lt;&gt;0, ROUND(J623/Source!I659, 2), 0)</f>
        <v>1329.84</v>
      </c>
      <c r="P623" s="22">
        <f>J623</f>
        <v>1329.8400000000001</v>
      </c>
    </row>
    <row r="624" spans="1:22" ht="42.75" x14ac:dyDescent="0.2">
      <c r="A624" s="18">
        <v>63</v>
      </c>
      <c r="B624" s="18">
        <v>63</v>
      </c>
      <c r="C624" s="18" t="str">
        <f>Source!F661</f>
        <v>1.20-2103-6-2/1</v>
      </c>
      <c r="D624" s="18" t="str">
        <f>Source!G661</f>
        <v>Техническое обслуживание осветительной арматуры с лампами ДРЛ с лестниц</v>
      </c>
      <c r="E624" s="19" t="str">
        <f>Source!H661</f>
        <v>шт.</v>
      </c>
      <c r="F624" s="9">
        <f>Source!I661</f>
        <v>170</v>
      </c>
      <c r="G624" s="21"/>
      <c r="H624" s="20"/>
      <c r="I624" s="9"/>
      <c r="J624" s="9"/>
      <c r="K624" s="21"/>
      <c r="L624" s="21"/>
      <c r="Q624">
        <f>ROUND((Source!BZ661/100)*ROUND((Source!AF661*Source!AV661)*Source!I661, 2), 2)</f>
        <v>132392.26</v>
      </c>
      <c r="R624">
        <f>Source!X661</f>
        <v>132392.26</v>
      </c>
      <c r="S624">
        <f>ROUND((Source!CA661/100)*ROUND((Source!AF661*Source!AV661)*Source!I661, 2), 2)</f>
        <v>18913.18</v>
      </c>
      <c r="T624">
        <f>Source!Y661</f>
        <v>18913.18</v>
      </c>
      <c r="U624">
        <f>ROUND((175/100)*ROUND((Source!AE661*Source!AV661)*Source!I661, 2), 2)</f>
        <v>0</v>
      </c>
      <c r="V624">
        <f>ROUND((108/100)*ROUND(Source!CS661*Source!I661, 2), 2)</f>
        <v>0</v>
      </c>
    </row>
    <row r="625" spans="1:22" ht="14.25" x14ac:dyDescent="0.2">
      <c r="A625" s="18"/>
      <c r="B625" s="18"/>
      <c r="C625" s="18"/>
      <c r="D625" s="18" t="s">
        <v>737</v>
      </c>
      <c r="E625" s="19"/>
      <c r="F625" s="9"/>
      <c r="G625" s="21">
        <f>Source!AO661</f>
        <v>1112.54</v>
      </c>
      <c r="H625" s="20" t="str">
        <f>Source!DG661</f>
        <v/>
      </c>
      <c r="I625" s="9">
        <f>Source!AV661</f>
        <v>1</v>
      </c>
      <c r="J625" s="9">
        <f>IF(Source!BA661&lt;&gt; 0, Source!BA661, 1)</f>
        <v>1</v>
      </c>
      <c r="K625" s="21">
        <f>Source!S661</f>
        <v>189131.8</v>
      </c>
      <c r="L625" s="21"/>
    </row>
    <row r="626" spans="1:22" ht="14.25" x14ac:dyDescent="0.2">
      <c r="A626" s="18"/>
      <c r="B626" s="18"/>
      <c r="C626" s="18"/>
      <c r="D626" s="18" t="s">
        <v>738</v>
      </c>
      <c r="E626" s="19"/>
      <c r="F626" s="9"/>
      <c r="G626" s="21">
        <f>Source!AL661</f>
        <v>21.22</v>
      </c>
      <c r="H626" s="20" t="str">
        <f>Source!DD661</f>
        <v/>
      </c>
      <c r="I626" s="9">
        <f>Source!AW661</f>
        <v>1</v>
      </c>
      <c r="J626" s="9">
        <f>IF(Source!BC661&lt;&gt; 0, Source!BC661, 1)</f>
        <v>1</v>
      </c>
      <c r="K626" s="21">
        <f>Source!P661</f>
        <v>3607.4</v>
      </c>
      <c r="L626" s="21"/>
    </row>
    <row r="627" spans="1:22" ht="14.25" x14ac:dyDescent="0.2">
      <c r="A627" s="18"/>
      <c r="B627" s="18"/>
      <c r="C627" s="18"/>
      <c r="D627" s="18" t="s">
        <v>739</v>
      </c>
      <c r="E627" s="19" t="s">
        <v>740</v>
      </c>
      <c r="F627" s="9">
        <f>Source!AT661</f>
        <v>70</v>
      </c>
      <c r="G627" s="21"/>
      <c r="H627" s="20"/>
      <c r="I627" s="9"/>
      <c r="J627" s="9"/>
      <c r="K627" s="21">
        <f>SUM(R624:R626)</f>
        <v>132392.26</v>
      </c>
      <c r="L627" s="21"/>
    </row>
    <row r="628" spans="1:22" ht="14.25" x14ac:dyDescent="0.2">
      <c r="A628" s="18"/>
      <c r="B628" s="18"/>
      <c r="C628" s="18"/>
      <c r="D628" s="18" t="s">
        <v>741</v>
      </c>
      <c r="E628" s="19" t="s">
        <v>740</v>
      </c>
      <c r="F628" s="9">
        <f>Source!AU661</f>
        <v>10</v>
      </c>
      <c r="G628" s="21"/>
      <c r="H628" s="20"/>
      <c r="I628" s="9"/>
      <c r="J628" s="9"/>
      <c r="K628" s="21">
        <f>SUM(T624:T627)</f>
        <v>18913.18</v>
      </c>
      <c r="L628" s="21"/>
    </row>
    <row r="629" spans="1:22" ht="14.25" x14ac:dyDescent="0.2">
      <c r="A629" s="18"/>
      <c r="B629" s="18"/>
      <c r="C629" s="18"/>
      <c r="D629" s="18" t="s">
        <v>742</v>
      </c>
      <c r="E629" s="19" t="s">
        <v>743</v>
      </c>
      <c r="F629" s="9">
        <f>Source!AQ661</f>
        <v>2.19</v>
      </c>
      <c r="G629" s="21"/>
      <c r="H629" s="20" t="str">
        <f>Source!DI661</f>
        <v/>
      </c>
      <c r="I629" s="9">
        <f>Source!AV661</f>
        <v>1</v>
      </c>
      <c r="J629" s="9"/>
      <c r="K629" s="21"/>
      <c r="L629" s="21">
        <f>Source!U661</f>
        <v>372.3</v>
      </c>
    </row>
    <row r="630" spans="1:22" ht="15" x14ac:dyDescent="0.25">
      <c r="A630" s="23"/>
      <c r="B630" s="23"/>
      <c r="C630" s="23"/>
      <c r="D630" s="23"/>
      <c r="E630" s="23"/>
      <c r="F630" s="23"/>
      <c r="G630" s="23"/>
      <c r="H630" s="23"/>
      <c r="I630" s="23"/>
      <c r="J630" s="45">
        <f>K625+K626+K627+K628</f>
        <v>344044.63999999996</v>
      </c>
      <c r="K630" s="45"/>
      <c r="L630" s="24">
        <f>IF(Source!I661&lt;&gt;0, ROUND(J630/Source!I661, 2), 0)</f>
        <v>2023.79</v>
      </c>
      <c r="P630" s="22">
        <f>J630</f>
        <v>344044.63999999996</v>
      </c>
    </row>
    <row r="631" spans="1:22" ht="57" x14ac:dyDescent="0.2">
      <c r="A631" s="18">
        <v>64</v>
      </c>
      <c r="B631" s="18">
        <v>64</v>
      </c>
      <c r="C631" s="18" t="str">
        <f>Source!F662</f>
        <v>1.20-2103-1-1/1</v>
      </c>
      <c r="D631" s="18" t="str">
        <f>Source!G662</f>
        <v>Техническое обслуживание осветительных сетей, проложенных по кирпичным и бетонным основаниям, провод сечением 2х1,5-4 мм2</v>
      </c>
      <c r="E631" s="19" t="str">
        <f>Source!H662</f>
        <v>100 м</v>
      </c>
      <c r="F631" s="9">
        <f>Source!I662</f>
        <v>1.7</v>
      </c>
      <c r="G631" s="21"/>
      <c r="H631" s="20"/>
      <c r="I631" s="9"/>
      <c r="J631" s="9"/>
      <c r="K631" s="21"/>
      <c r="L631" s="21"/>
      <c r="Q631">
        <f>ROUND((Source!BZ662/100)*ROUND((Source!AF662*Source!AV662)*Source!I662, 2), 2)</f>
        <v>3439.93</v>
      </c>
      <c r="R631">
        <f>Source!X662</f>
        <v>3439.93</v>
      </c>
      <c r="S631">
        <f>ROUND((Source!CA662/100)*ROUND((Source!AF662*Source!AV662)*Source!I662, 2), 2)</f>
        <v>491.42</v>
      </c>
      <c r="T631">
        <f>Source!Y662</f>
        <v>491.42</v>
      </c>
      <c r="U631">
        <f>ROUND((175/100)*ROUND((Source!AE662*Source!AV662)*Source!I662, 2), 2)</f>
        <v>0</v>
      </c>
      <c r="V631">
        <f>ROUND((108/100)*ROUND(Source!CS662*Source!I662, 2), 2)</f>
        <v>0</v>
      </c>
    </row>
    <row r="632" spans="1:22" x14ac:dyDescent="0.2">
      <c r="D632" s="25" t="str">
        <f>"Объем: "&amp;Source!I662&amp;"=(1700)*"&amp;"0,1/"&amp;"100"</f>
        <v>Объем: 1,7=(1700)*0,1/100</v>
      </c>
    </row>
    <row r="633" spans="1:22" ht="14.25" x14ac:dyDescent="0.2">
      <c r="A633" s="18"/>
      <c r="B633" s="18"/>
      <c r="C633" s="18"/>
      <c r="D633" s="18" t="s">
        <v>737</v>
      </c>
      <c r="E633" s="19"/>
      <c r="F633" s="9"/>
      <c r="G633" s="21">
        <f>Source!AO662</f>
        <v>2890.7</v>
      </c>
      <c r="H633" s="20" t="str">
        <f>Source!DG662</f>
        <v/>
      </c>
      <c r="I633" s="9">
        <f>Source!AV662</f>
        <v>1</v>
      </c>
      <c r="J633" s="9">
        <f>IF(Source!BA662&lt;&gt; 0, Source!BA662, 1)</f>
        <v>1</v>
      </c>
      <c r="K633" s="21">
        <f>Source!S662</f>
        <v>4914.1899999999996</v>
      </c>
      <c r="L633" s="21"/>
    </row>
    <row r="634" spans="1:22" ht="14.25" x14ac:dyDescent="0.2">
      <c r="A634" s="18"/>
      <c r="B634" s="18"/>
      <c r="C634" s="18"/>
      <c r="D634" s="18" t="s">
        <v>738</v>
      </c>
      <c r="E634" s="19"/>
      <c r="F634" s="9"/>
      <c r="G634" s="21">
        <f>Source!AL662</f>
        <v>22.51</v>
      </c>
      <c r="H634" s="20" t="str">
        <f>Source!DD662</f>
        <v/>
      </c>
      <c r="I634" s="9">
        <f>Source!AW662</f>
        <v>1</v>
      </c>
      <c r="J634" s="9">
        <f>IF(Source!BC662&lt;&gt; 0, Source!BC662, 1)</f>
        <v>1</v>
      </c>
      <c r="K634" s="21">
        <f>Source!P662</f>
        <v>38.270000000000003</v>
      </c>
      <c r="L634" s="21"/>
    </row>
    <row r="635" spans="1:22" ht="14.25" x14ac:dyDescent="0.2">
      <c r="A635" s="18"/>
      <c r="B635" s="18"/>
      <c r="C635" s="18"/>
      <c r="D635" s="18" t="s">
        <v>739</v>
      </c>
      <c r="E635" s="19" t="s">
        <v>740</v>
      </c>
      <c r="F635" s="9">
        <f>Source!AT662</f>
        <v>70</v>
      </c>
      <c r="G635" s="21"/>
      <c r="H635" s="20"/>
      <c r="I635" s="9"/>
      <c r="J635" s="9"/>
      <c r="K635" s="21">
        <f>SUM(R631:R634)</f>
        <v>3439.93</v>
      </c>
      <c r="L635" s="21"/>
    </row>
    <row r="636" spans="1:22" ht="14.25" x14ac:dyDescent="0.2">
      <c r="A636" s="18"/>
      <c r="B636" s="18"/>
      <c r="C636" s="18"/>
      <c r="D636" s="18" t="s">
        <v>741</v>
      </c>
      <c r="E636" s="19" t="s">
        <v>740</v>
      </c>
      <c r="F636" s="9">
        <f>Source!AU662</f>
        <v>10</v>
      </c>
      <c r="G636" s="21"/>
      <c r="H636" s="20"/>
      <c r="I636" s="9"/>
      <c r="J636" s="9"/>
      <c r="K636" s="21">
        <f>SUM(T631:T635)</f>
        <v>491.42</v>
      </c>
      <c r="L636" s="21"/>
    </row>
    <row r="637" spans="1:22" ht="14.25" x14ac:dyDescent="0.2">
      <c r="A637" s="18"/>
      <c r="B637" s="18"/>
      <c r="C637" s="18"/>
      <c r="D637" s="18" t="s">
        <v>742</v>
      </c>
      <c r="E637" s="19" t="s">
        <v>743</v>
      </c>
      <c r="F637" s="9">
        <f>Source!AQ662</f>
        <v>5.4</v>
      </c>
      <c r="G637" s="21"/>
      <c r="H637" s="20" t="str">
        <f>Source!DI662</f>
        <v/>
      </c>
      <c r="I637" s="9">
        <f>Source!AV662</f>
        <v>1</v>
      </c>
      <c r="J637" s="9"/>
      <c r="K637" s="21"/>
      <c r="L637" s="21">
        <f>Source!U662</f>
        <v>9.18</v>
      </c>
    </row>
    <row r="638" spans="1:22" ht="15" x14ac:dyDescent="0.25">
      <c r="A638" s="23"/>
      <c r="B638" s="23"/>
      <c r="C638" s="23"/>
      <c r="D638" s="23"/>
      <c r="E638" s="23"/>
      <c r="F638" s="23"/>
      <c r="G638" s="23"/>
      <c r="H638" s="23"/>
      <c r="I638" s="23"/>
      <c r="J638" s="45">
        <f>K633+K634+K635+K636</f>
        <v>8883.81</v>
      </c>
      <c r="K638" s="45"/>
      <c r="L638" s="24">
        <f>IF(Source!I662&lt;&gt;0, ROUND(J638/Source!I662, 2), 0)</f>
        <v>5225.7700000000004</v>
      </c>
      <c r="P638" s="22">
        <f>J638</f>
        <v>8883.81</v>
      </c>
    </row>
    <row r="640" spans="1:22" ht="15" x14ac:dyDescent="0.25">
      <c r="A640" s="44" t="str">
        <f>CONCATENATE("Итого по подразделу: ",IF(Source!G665&lt;&gt;"Новый подраздел", Source!G665, ""))</f>
        <v>Итого по подразделу: Наружное архитектурное освещение</v>
      </c>
      <c r="B640" s="44"/>
      <c r="C640" s="44"/>
      <c r="D640" s="44"/>
      <c r="E640" s="44"/>
      <c r="F640" s="44"/>
      <c r="G640" s="44"/>
      <c r="H640" s="44"/>
      <c r="I640" s="44"/>
      <c r="J640" s="42">
        <f>SUM(P573:P639)</f>
        <v>375301.22</v>
      </c>
      <c r="K640" s="43"/>
      <c r="L640" s="27"/>
    </row>
    <row r="643" spans="1:12" ht="15" x14ac:dyDescent="0.25">
      <c r="A643" s="44" t="str">
        <f>CONCATENATE("Итого по разделу: ",IF(Source!G695&lt;&gt;"Новый раздел", Source!G695, ""))</f>
        <v>Итого по разделу: Системы электроснабжения</v>
      </c>
      <c r="B643" s="44"/>
      <c r="C643" s="44"/>
      <c r="D643" s="44"/>
      <c r="E643" s="44"/>
      <c r="F643" s="44"/>
      <c r="G643" s="44"/>
      <c r="H643" s="44"/>
      <c r="I643" s="44"/>
      <c r="J643" s="42">
        <f>SUM(P453:P642)</f>
        <v>1317061.2300000002</v>
      </c>
      <c r="K643" s="43"/>
      <c r="L643" s="27"/>
    </row>
    <row r="646" spans="1:12" ht="15" x14ac:dyDescent="0.25">
      <c r="A646" s="44" t="str">
        <f>CONCATENATE("Итого по локальной смете: ",IF(Source!G725&lt;&gt;"Новая локальная смета", Source!G725, ""))</f>
        <v xml:space="preserve">Итого по локальной смете: </v>
      </c>
      <c r="B646" s="44"/>
      <c r="C646" s="44"/>
      <c r="D646" s="44"/>
      <c r="E646" s="44"/>
      <c r="F646" s="44"/>
      <c r="G646" s="44"/>
      <c r="H646" s="44"/>
      <c r="I646" s="44"/>
      <c r="J646" s="42">
        <f>SUM(P38:P645)</f>
        <v>1991186.45</v>
      </c>
      <c r="K646" s="43"/>
      <c r="L646" s="27"/>
    </row>
    <row r="649" spans="1:12" ht="15" x14ac:dyDescent="0.25">
      <c r="A649" s="44" t="s">
        <v>783</v>
      </c>
      <c r="B649" s="44"/>
      <c r="C649" s="44"/>
      <c r="D649" s="44"/>
      <c r="E649" s="44"/>
      <c r="F649" s="44"/>
      <c r="G649" s="44"/>
      <c r="H649" s="44"/>
      <c r="I649" s="44"/>
      <c r="J649" s="42">
        <f>SUM(P1:P648)</f>
        <v>1991186.45</v>
      </c>
      <c r="K649" s="43"/>
      <c r="L649" s="27"/>
    </row>
    <row r="650" spans="1:12" ht="14.25" x14ac:dyDescent="0.2">
      <c r="D650" s="40" t="str">
        <f>Source!H784</f>
        <v>Итого</v>
      </c>
      <c r="E650" s="40"/>
      <c r="F650" s="40"/>
      <c r="G650" s="40"/>
      <c r="H650" s="40"/>
      <c r="I650" s="40"/>
      <c r="J650" s="41">
        <f>IF(Source!F784=0, "", Source!F784)</f>
        <v>1991186.45</v>
      </c>
      <c r="K650" s="41"/>
    </row>
    <row r="651" spans="1:12" ht="14.25" x14ac:dyDescent="0.2">
      <c r="D651" s="40" t="str">
        <f>Source!H785</f>
        <v>НДС, 22%</v>
      </c>
      <c r="E651" s="40"/>
      <c r="F651" s="40"/>
      <c r="G651" s="40"/>
      <c r="H651" s="40"/>
      <c r="I651" s="40"/>
      <c r="J651" s="41">
        <f>IF(Source!F785=0, "", Source!F785)</f>
        <v>438061.02</v>
      </c>
      <c r="K651" s="41"/>
    </row>
    <row r="652" spans="1:12" ht="14.25" x14ac:dyDescent="0.2">
      <c r="D652" s="40" t="str">
        <f>Source!H786</f>
        <v>Всего с НДС</v>
      </c>
      <c r="E652" s="40"/>
      <c r="F652" s="40"/>
      <c r="G652" s="40"/>
      <c r="H652" s="40"/>
      <c r="I652" s="40"/>
      <c r="J652" s="41">
        <f>IF(Source!F786=0, "", Source!F786)</f>
        <v>2429247.4700000002</v>
      </c>
      <c r="K652" s="41"/>
    </row>
  </sheetData>
  <mergeCells count="168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84:K84"/>
    <mergeCell ref="A84:I84"/>
    <mergeCell ref="A87:L87"/>
    <mergeCell ref="J98:K98"/>
    <mergeCell ref="J109:K109"/>
    <mergeCell ref="J120:K120"/>
    <mergeCell ref="A42:L42"/>
    <mergeCell ref="J49:K49"/>
    <mergeCell ref="J56:K56"/>
    <mergeCell ref="J63:K63"/>
    <mergeCell ref="J74:K74"/>
    <mergeCell ref="J82:K82"/>
    <mergeCell ref="A144:L144"/>
    <mergeCell ref="A146:L146"/>
    <mergeCell ref="J157:K157"/>
    <mergeCell ref="J168:K168"/>
    <mergeCell ref="J175:K175"/>
    <mergeCell ref="J183:K183"/>
    <mergeCell ref="J128:K128"/>
    <mergeCell ref="J136:K136"/>
    <mergeCell ref="J138:K138"/>
    <mergeCell ref="A138:I138"/>
    <mergeCell ref="J141:K141"/>
    <mergeCell ref="A141:I141"/>
    <mergeCell ref="J249:K249"/>
    <mergeCell ref="J251:K251"/>
    <mergeCell ref="A251:I251"/>
    <mergeCell ref="A254:L254"/>
    <mergeCell ref="C256:K256"/>
    <mergeCell ref="J263:K263"/>
    <mergeCell ref="J193:K193"/>
    <mergeCell ref="J204:K204"/>
    <mergeCell ref="J215:K215"/>
    <mergeCell ref="J224:K224"/>
    <mergeCell ref="J233:K233"/>
    <mergeCell ref="J240:K240"/>
    <mergeCell ref="J306:K306"/>
    <mergeCell ref="A306:I306"/>
    <mergeCell ref="A309:L309"/>
    <mergeCell ref="J316:K316"/>
    <mergeCell ref="J323:K323"/>
    <mergeCell ref="J330:K330"/>
    <mergeCell ref="J269:K269"/>
    <mergeCell ref="J276:K276"/>
    <mergeCell ref="J283:K283"/>
    <mergeCell ref="J291:K291"/>
    <mergeCell ref="J298:K298"/>
    <mergeCell ref="J304:K304"/>
    <mergeCell ref="A351:L351"/>
    <mergeCell ref="A353:L353"/>
    <mergeCell ref="J360:K360"/>
    <mergeCell ref="J370:K370"/>
    <mergeCell ref="J380:K380"/>
    <mergeCell ref="J390:K390"/>
    <mergeCell ref="J337:K337"/>
    <mergeCell ref="J343:K343"/>
    <mergeCell ref="J345:K345"/>
    <mergeCell ref="A345:I345"/>
    <mergeCell ref="J348:K348"/>
    <mergeCell ref="A348:I348"/>
    <mergeCell ref="J410:K410"/>
    <mergeCell ref="J420:K420"/>
    <mergeCell ref="J430:K430"/>
    <mergeCell ref="J440:K440"/>
    <mergeCell ref="J442:K442"/>
    <mergeCell ref="A442:I442"/>
    <mergeCell ref="J392:K392"/>
    <mergeCell ref="A392:I392"/>
    <mergeCell ref="A395:L395"/>
    <mergeCell ref="J397:K397"/>
    <mergeCell ref="A397:I397"/>
    <mergeCell ref="A400:L400"/>
    <mergeCell ref="A455:L455"/>
    <mergeCell ref="J462:K462"/>
    <mergeCell ref="J472:K472"/>
    <mergeCell ref="J479:K479"/>
    <mergeCell ref="J490:K490"/>
    <mergeCell ref="J498:K498"/>
    <mergeCell ref="J445:K445"/>
    <mergeCell ref="A445:I445"/>
    <mergeCell ref="A448:L448"/>
    <mergeCell ref="J450:K450"/>
    <mergeCell ref="A450:I450"/>
    <mergeCell ref="A453:L453"/>
    <mergeCell ref="J533:K533"/>
    <mergeCell ref="J540:K540"/>
    <mergeCell ref="J547:K547"/>
    <mergeCell ref="J554:K554"/>
    <mergeCell ref="J561:K561"/>
    <mergeCell ref="J568:K568"/>
    <mergeCell ref="J500:K500"/>
    <mergeCell ref="A500:I500"/>
    <mergeCell ref="A503:L503"/>
    <mergeCell ref="J510:K510"/>
    <mergeCell ref="J518:K518"/>
    <mergeCell ref="J525:K525"/>
    <mergeCell ref="J600:K600"/>
    <mergeCell ref="J606:K606"/>
    <mergeCell ref="J617:K617"/>
    <mergeCell ref="J623:K623"/>
    <mergeCell ref="J630:K630"/>
    <mergeCell ref="J638:K638"/>
    <mergeCell ref="J570:K570"/>
    <mergeCell ref="A570:I570"/>
    <mergeCell ref="A573:L573"/>
    <mergeCell ref="J580:K580"/>
    <mergeCell ref="J587:K587"/>
    <mergeCell ref="J594:K594"/>
    <mergeCell ref="D652:I652"/>
    <mergeCell ref="J652:K652"/>
    <mergeCell ref="J649:K649"/>
    <mergeCell ref="A649:I649"/>
    <mergeCell ref="D650:I650"/>
    <mergeCell ref="J650:K650"/>
    <mergeCell ref="D651:I651"/>
    <mergeCell ref="J651:K651"/>
    <mergeCell ref="J640:K640"/>
    <mergeCell ref="A640:I640"/>
    <mergeCell ref="J643:K643"/>
    <mergeCell ref="A643:I643"/>
    <mergeCell ref="J646:K646"/>
    <mergeCell ref="A646:I646"/>
  </mergeCells>
  <pageMargins left="0.4" right="0.2" top="0.2" bottom="0.4" header="0.2" footer="0.2"/>
  <pageSetup paperSize="9" scale="5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798"/>
  <sheetViews>
    <sheetView topLeftCell="A738" workbookViewId="0">
      <selection activeCell="H785" sqref="H78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794</v>
      </c>
      <c r="C12" s="1">
        <v>0</v>
      </c>
      <c r="D12" s="1">
        <f>ROW(A755)</f>
        <v>755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B755</f>
        <v>794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6.4_АБК_на 4 месяца (10%) испр.</v>
      </c>
      <c r="H18" s="2"/>
      <c r="I18" s="2"/>
      <c r="J18" s="2"/>
      <c r="K18" s="2"/>
      <c r="L18" s="2"/>
      <c r="M18" s="2"/>
      <c r="N18" s="2"/>
      <c r="O18" s="2">
        <f t="shared" ref="O18:AT18" si="1">O755</f>
        <v>1119098.22</v>
      </c>
      <c r="P18" s="2">
        <f t="shared" si="1"/>
        <v>23842.05</v>
      </c>
      <c r="Q18" s="2">
        <f t="shared" si="1"/>
        <v>34773.24</v>
      </c>
      <c r="R18" s="2">
        <f t="shared" si="1"/>
        <v>21946.19</v>
      </c>
      <c r="S18" s="2">
        <f t="shared" si="1"/>
        <v>1060482.93</v>
      </c>
      <c r="T18" s="2">
        <f t="shared" si="1"/>
        <v>0</v>
      </c>
      <c r="U18" s="2">
        <f t="shared" si="1"/>
        <v>1822.6801999999998</v>
      </c>
      <c r="V18" s="2">
        <f t="shared" si="1"/>
        <v>0</v>
      </c>
      <c r="W18" s="2">
        <f t="shared" si="1"/>
        <v>0</v>
      </c>
      <c r="X18" s="2">
        <f t="shared" si="1"/>
        <v>742338.07</v>
      </c>
      <c r="Y18" s="2">
        <f t="shared" si="1"/>
        <v>106048.28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1991186.45</v>
      </c>
      <c r="AS18" s="2">
        <f t="shared" si="1"/>
        <v>0</v>
      </c>
      <c r="AT18" s="2">
        <f t="shared" si="1"/>
        <v>0</v>
      </c>
      <c r="AU18" s="2">
        <f t="shared" ref="AU18:BZ18" si="2">AU755</f>
        <v>1991186.45</v>
      </c>
      <c r="AV18" s="2">
        <f t="shared" si="2"/>
        <v>23842.05</v>
      </c>
      <c r="AW18" s="2">
        <f t="shared" si="2"/>
        <v>23842.05</v>
      </c>
      <c r="AX18" s="2">
        <f t="shared" si="2"/>
        <v>0</v>
      </c>
      <c r="AY18" s="2">
        <f t="shared" si="2"/>
        <v>23842.05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CA755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DG755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EM755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FS755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ROW(A725)</f>
        <v>725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B725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O725</f>
        <v>1119098.22</v>
      </c>
      <c r="P22" s="2">
        <f t="shared" si="8"/>
        <v>23842.05</v>
      </c>
      <c r="Q22" s="2">
        <f t="shared" si="8"/>
        <v>34773.24</v>
      </c>
      <c r="R22" s="2">
        <f t="shared" si="8"/>
        <v>21946.19</v>
      </c>
      <c r="S22" s="2">
        <f t="shared" si="8"/>
        <v>1060482.93</v>
      </c>
      <c r="T22" s="2">
        <f t="shared" si="8"/>
        <v>0</v>
      </c>
      <c r="U22" s="2">
        <f t="shared" si="8"/>
        <v>1822.6801999999998</v>
      </c>
      <c r="V22" s="2">
        <f t="shared" si="8"/>
        <v>0</v>
      </c>
      <c r="W22" s="2">
        <f t="shared" si="8"/>
        <v>0</v>
      </c>
      <c r="X22" s="2">
        <f t="shared" si="8"/>
        <v>742338.07</v>
      </c>
      <c r="Y22" s="2">
        <f t="shared" si="8"/>
        <v>106048.28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1991186.45</v>
      </c>
      <c r="AS22" s="2">
        <f t="shared" si="8"/>
        <v>0</v>
      </c>
      <c r="AT22" s="2">
        <f t="shared" si="8"/>
        <v>0</v>
      </c>
      <c r="AU22" s="2">
        <f t="shared" ref="AU22:BZ22" si="9">AU725</f>
        <v>1991186.45</v>
      </c>
      <c r="AV22" s="2">
        <f t="shared" si="9"/>
        <v>23842.05</v>
      </c>
      <c r="AW22" s="2">
        <f t="shared" si="9"/>
        <v>23842.05</v>
      </c>
      <c r="AX22" s="2">
        <f t="shared" si="9"/>
        <v>0</v>
      </c>
      <c r="AY22" s="2">
        <f t="shared" si="9"/>
        <v>23842.05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CA725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DG725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EM725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FS725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ROW(A123)</f>
        <v>123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B123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Водоснабжение и водоотведение</v>
      </c>
      <c r="H26" s="2"/>
      <c r="I26" s="2"/>
      <c r="J26" s="2"/>
      <c r="K26" s="2"/>
      <c r="L26" s="2"/>
      <c r="M26" s="2"/>
      <c r="N26" s="2"/>
      <c r="O26" s="2">
        <f t="shared" ref="O26:AT26" si="15">O123</f>
        <v>84016.01</v>
      </c>
      <c r="P26" s="2">
        <f t="shared" si="15"/>
        <v>3028.53</v>
      </c>
      <c r="Q26" s="2">
        <f t="shared" si="15"/>
        <v>112.8</v>
      </c>
      <c r="R26" s="2">
        <f t="shared" si="15"/>
        <v>49.97</v>
      </c>
      <c r="S26" s="2">
        <f t="shared" si="15"/>
        <v>80874.679999999993</v>
      </c>
      <c r="T26" s="2">
        <f t="shared" si="15"/>
        <v>0</v>
      </c>
      <c r="U26" s="2">
        <f t="shared" si="15"/>
        <v>155.26490000000001</v>
      </c>
      <c r="V26" s="2">
        <f t="shared" si="15"/>
        <v>0</v>
      </c>
      <c r="W26" s="2">
        <f t="shared" si="15"/>
        <v>0</v>
      </c>
      <c r="X26" s="2">
        <f t="shared" si="15"/>
        <v>56612.27</v>
      </c>
      <c r="Y26" s="2">
        <f t="shared" si="15"/>
        <v>8087.46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148769.71</v>
      </c>
      <c r="AS26" s="2">
        <f t="shared" si="15"/>
        <v>0</v>
      </c>
      <c r="AT26" s="2">
        <f t="shared" si="15"/>
        <v>0</v>
      </c>
      <c r="AU26" s="2">
        <f t="shared" ref="AU26:BZ26" si="16">AU123</f>
        <v>148769.71</v>
      </c>
      <c r="AV26" s="2">
        <f t="shared" si="16"/>
        <v>3028.53</v>
      </c>
      <c r="AW26" s="2">
        <f t="shared" si="16"/>
        <v>3028.53</v>
      </c>
      <c r="AX26" s="2">
        <f t="shared" si="16"/>
        <v>0</v>
      </c>
      <c r="AY26" s="2">
        <f t="shared" si="16"/>
        <v>3028.53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CA123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DG123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EM123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FS123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ROW(A47)</f>
        <v>47</v>
      </c>
      <c r="E28" s="1"/>
      <c r="F28" s="1" t="s">
        <v>14</v>
      </c>
      <c r="G28" s="1" t="s">
        <v>15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B47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Система водоснабжения</v>
      </c>
      <c r="H30" s="2"/>
      <c r="I30" s="2"/>
      <c r="J30" s="2"/>
      <c r="K30" s="2"/>
      <c r="L30" s="2"/>
      <c r="M30" s="2"/>
      <c r="N30" s="2"/>
      <c r="O30" s="2">
        <f t="shared" ref="O30:AT30" si="22">O47</f>
        <v>26198.48</v>
      </c>
      <c r="P30" s="2">
        <f t="shared" si="22"/>
        <v>2242.9299999999998</v>
      </c>
      <c r="Q30" s="2">
        <f t="shared" si="22"/>
        <v>78.180000000000007</v>
      </c>
      <c r="R30" s="2">
        <f t="shared" si="22"/>
        <v>49.57</v>
      </c>
      <c r="S30" s="2">
        <f t="shared" si="22"/>
        <v>23877.37</v>
      </c>
      <c r="T30" s="2">
        <f t="shared" si="22"/>
        <v>0</v>
      </c>
      <c r="U30" s="2">
        <f t="shared" si="22"/>
        <v>42.810899999999997</v>
      </c>
      <c r="V30" s="2">
        <f t="shared" si="22"/>
        <v>0</v>
      </c>
      <c r="W30" s="2">
        <f t="shared" si="22"/>
        <v>0</v>
      </c>
      <c r="X30" s="2">
        <f t="shared" si="22"/>
        <v>16714.16</v>
      </c>
      <c r="Y30" s="2">
        <f t="shared" si="22"/>
        <v>2387.73</v>
      </c>
      <c r="Z30" s="2">
        <f t="shared" si="22"/>
        <v>0</v>
      </c>
      <c r="AA30" s="2">
        <f t="shared" si="22"/>
        <v>0</v>
      </c>
      <c r="AB30" s="2">
        <f t="shared" si="22"/>
        <v>26198.48</v>
      </c>
      <c r="AC30" s="2">
        <f t="shared" si="22"/>
        <v>2242.9299999999998</v>
      </c>
      <c r="AD30" s="2">
        <f t="shared" si="22"/>
        <v>78.180000000000007</v>
      </c>
      <c r="AE30" s="2">
        <f t="shared" si="22"/>
        <v>49.57</v>
      </c>
      <c r="AF30" s="2">
        <f t="shared" si="22"/>
        <v>23877.37</v>
      </c>
      <c r="AG30" s="2">
        <f t="shared" si="22"/>
        <v>0</v>
      </c>
      <c r="AH30" s="2">
        <f t="shared" si="22"/>
        <v>42.810899999999997</v>
      </c>
      <c r="AI30" s="2">
        <f t="shared" si="22"/>
        <v>0</v>
      </c>
      <c r="AJ30" s="2">
        <f t="shared" si="22"/>
        <v>0</v>
      </c>
      <c r="AK30" s="2">
        <f t="shared" si="22"/>
        <v>16714.16</v>
      </c>
      <c r="AL30" s="2">
        <f t="shared" si="22"/>
        <v>2387.73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45353.91</v>
      </c>
      <c r="AS30" s="2">
        <f t="shared" si="22"/>
        <v>0</v>
      </c>
      <c r="AT30" s="2">
        <f t="shared" si="22"/>
        <v>0</v>
      </c>
      <c r="AU30" s="2">
        <f t="shared" ref="AU30:BZ30" si="23">AU47</f>
        <v>45353.91</v>
      </c>
      <c r="AV30" s="2">
        <f t="shared" si="23"/>
        <v>2242.9299999999998</v>
      </c>
      <c r="AW30" s="2">
        <f t="shared" si="23"/>
        <v>2242.9299999999998</v>
      </c>
      <c r="AX30" s="2">
        <f t="shared" si="23"/>
        <v>0</v>
      </c>
      <c r="AY30" s="2">
        <f t="shared" si="23"/>
        <v>2242.9299999999998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CA47</f>
        <v>45353.91</v>
      </c>
      <c r="CB30" s="2">
        <f t="shared" si="24"/>
        <v>0</v>
      </c>
      <c r="CC30" s="2">
        <f t="shared" si="24"/>
        <v>0</v>
      </c>
      <c r="CD30" s="2">
        <f t="shared" si="24"/>
        <v>45353.91</v>
      </c>
      <c r="CE30" s="2">
        <f t="shared" si="24"/>
        <v>2242.9299999999998</v>
      </c>
      <c r="CF30" s="2">
        <f t="shared" si="24"/>
        <v>2242.9299999999998</v>
      </c>
      <c r="CG30" s="2">
        <f t="shared" si="24"/>
        <v>0</v>
      </c>
      <c r="CH30" s="2">
        <f t="shared" si="24"/>
        <v>2242.9299999999998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DG47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EM47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FS47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D32">
        <f>ROW(EtalonRes!A1)</f>
        <v>1</v>
      </c>
      <c r="E32" t="s">
        <v>3</v>
      </c>
      <c r="F32" t="s">
        <v>16</v>
      </c>
      <c r="G32" t="s">
        <v>17</v>
      </c>
      <c r="H32" t="s">
        <v>18</v>
      </c>
      <c r="I32">
        <f>ROUND((831)*0.25*0.1/100,9)</f>
        <v>0.20774999999999999</v>
      </c>
      <c r="J32">
        <v>0</v>
      </c>
      <c r="K32">
        <f>ROUND((831)*0.25*0.1/100,9)</f>
        <v>0.20774999999999999</v>
      </c>
      <c r="O32">
        <f t="shared" ref="O32:O45" si="28">ROUND(CP32,2)</f>
        <v>420.44</v>
      </c>
      <c r="P32">
        <f t="shared" ref="P32:P45" si="29">ROUND(CQ32*I32,2)</f>
        <v>0</v>
      </c>
      <c r="Q32">
        <f t="shared" ref="Q32:Q45" si="30">ROUND(CR32*I32,2)</f>
        <v>0</v>
      </c>
      <c r="R32">
        <f t="shared" ref="R32:R45" si="31">ROUND(CS32*I32,2)</f>
        <v>0</v>
      </c>
      <c r="S32">
        <f t="shared" ref="S32:S45" si="32">ROUND(CT32*I32,2)</f>
        <v>420.44</v>
      </c>
      <c r="T32">
        <f t="shared" ref="T32:T45" si="33">ROUND(CU32*I32,2)</f>
        <v>0</v>
      </c>
      <c r="U32">
        <f t="shared" ref="U32:U45" si="34">CV32*I32</f>
        <v>0.74790000000000001</v>
      </c>
      <c r="V32">
        <f t="shared" ref="V32:V45" si="35">CW32*I32</f>
        <v>0</v>
      </c>
      <c r="W32">
        <f t="shared" ref="W32:W45" si="36">ROUND(CX32*I32,2)</f>
        <v>0</v>
      </c>
      <c r="X32">
        <f t="shared" ref="X32:X45" si="37">ROUND(CY32,2)</f>
        <v>294.31</v>
      </c>
      <c r="Y32">
        <f t="shared" ref="Y32:Y45" si="38">ROUND(CZ32,2)</f>
        <v>42.04</v>
      </c>
      <c r="AA32">
        <v>-1</v>
      </c>
      <c r="AB32">
        <f t="shared" ref="AB32:AB45" si="39">ROUND((AC32+AD32+AF32),6)</f>
        <v>2023.8</v>
      </c>
      <c r="AC32">
        <f>ROUND(((ES32*4)),6)</f>
        <v>0</v>
      </c>
      <c r="AD32">
        <f>ROUND(((((ET32*4))-((EU32*4)))+AE32),6)</f>
        <v>0</v>
      </c>
      <c r="AE32">
        <f>ROUND(((EU32*4)),6)</f>
        <v>0</v>
      </c>
      <c r="AF32">
        <f>ROUND(((EV32*4)),6)</f>
        <v>2023.8</v>
      </c>
      <c r="AG32">
        <f t="shared" ref="AG32:AG45" si="40">ROUND((AP32),6)</f>
        <v>0</v>
      </c>
      <c r="AH32">
        <f>((EW32*4))</f>
        <v>3.6</v>
      </c>
      <c r="AI32">
        <f>((EX32*4))</f>
        <v>0</v>
      </c>
      <c r="AJ32">
        <f t="shared" ref="AJ32:AJ45" si="41">(AS32)</f>
        <v>0</v>
      </c>
      <c r="AK32">
        <v>505.95</v>
      </c>
      <c r="AL32">
        <v>0</v>
      </c>
      <c r="AM32">
        <v>0</v>
      </c>
      <c r="AN32">
        <v>0</v>
      </c>
      <c r="AO32">
        <v>505.95</v>
      </c>
      <c r="AP32">
        <v>0</v>
      </c>
      <c r="AQ32">
        <v>0.9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19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5" si="42">(P32+Q32+S32)</f>
        <v>420.44</v>
      </c>
      <c r="CQ32">
        <f t="shared" ref="CQ32:CQ45" si="43">(AC32*BC32*AW32)</f>
        <v>0</v>
      </c>
      <c r="CR32">
        <f>(((((ET32*4))*BB32-((EU32*4))*BS32)+AE32*BS32)*AV32)</f>
        <v>0</v>
      </c>
      <c r="CS32">
        <f t="shared" ref="CS32:CS45" si="44">(AE32*BS32*AV32)</f>
        <v>0</v>
      </c>
      <c r="CT32">
        <f t="shared" ref="CT32:CT45" si="45">(AF32*BA32*AV32)</f>
        <v>2023.8</v>
      </c>
      <c r="CU32">
        <f t="shared" ref="CU32:CU45" si="46">AG32</f>
        <v>0</v>
      </c>
      <c r="CV32">
        <f t="shared" ref="CV32:CV45" si="47">(AH32*AV32)</f>
        <v>3.6</v>
      </c>
      <c r="CW32">
        <f t="shared" ref="CW32:CW45" si="48">AI32</f>
        <v>0</v>
      </c>
      <c r="CX32">
        <f t="shared" ref="CX32:CX45" si="49">AJ32</f>
        <v>0</v>
      </c>
      <c r="CY32">
        <f t="shared" ref="CY32:CY45" si="50">((S32*BZ32)/100)</f>
        <v>294.30799999999999</v>
      </c>
      <c r="CZ32">
        <f t="shared" ref="CZ32:CZ45" si="51">((S32*CA32)/100)</f>
        <v>42.043999999999997</v>
      </c>
      <c r="DC32" t="s">
        <v>3</v>
      </c>
      <c r="DD32" t="s">
        <v>20</v>
      </c>
      <c r="DE32" t="s">
        <v>20</v>
      </c>
      <c r="DF32" t="s">
        <v>20</v>
      </c>
      <c r="DG32" t="s">
        <v>20</v>
      </c>
      <c r="DH32" t="s">
        <v>3</v>
      </c>
      <c r="DI32" t="s">
        <v>20</v>
      </c>
      <c r="DJ32" t="s">
        <v>20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1003</v>
      </c>
      <c r="DV32" t="s">
        <v>18</v>
      </c>
      <c r="DW32" t="s">
        <v>18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1024</v>
      </c>
      <c r="ER32">
        <v>505.95</v>
      </c>
      <c r="ES32">
        <v>0</v>
      </c>
      <c r="ET32">
        <v>0</v>
      </c>
      <c r="EU32">
        <v>0</v>
      </c>
      <c r="EV32">
        <v>505.95</v>
      </c>
      <c r="EW32">
        <v>0.9</v>
      </c>
      <c r="EX32">
        <v>0</v>
      </c>
      <c r="EY32">
        <v>0</v>
      </c>
      <c r="FQ32">
        <v>0</v>
      </c>
      <c r="FR32">
        <f t="shared" ref="FR32:FR45" si="52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-341239612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45" si="53">ROUND(IF(AND(BH32=3,BI32=3,FS32&lt;&gt;0),P32,0),2)</f>
        <v>0</v>
      </c>
      <c r="GM32">
        <f t="shared" ref="GM32:GM45" si="54">ROUND(O32+X32+Y32+GK32,2)+GX32</f>
        <v>756.79</v>
      </c>
      <c r="GN32">
        <f t="shared" ref="GN32:GN45" si="55">IF(OR(BI32=0,BI32=1),GM32-GX32,0)</f>
        <v>0</v>
      </c>
      <c r="GO32">
        <f t="shared" ref="GO32:GO45" si="56">IF(BI32=2,GM32-GX32,0)</f>
        <v>0</v>
      </c>
      <c r="GP32">
        <f t="shared" ref="GP32:GP45" si="57">IF(BI32=4,GM32-GX32,0)</f>
        <v>756.79</v>
      </c>
      <c r="GR32">
        <v>0</v>
      </c>
      <c r="GS32">
        <v>3</v>
      </c>
      <c r="GT32">
        <v>0</v>
      </c>
      <c r="GU32" t="s">
        <v>3</v>
      </c>
      <c r="GV32">
        <f t="shared" ref="GV32:GV45" si="58">ROUND((GT32),6)</f>
        <v>0</v>
      </c>
      <c r="GW32">
        <v>1</v>
      </c>
      <c r="GX32">
        <f t="shared" ref="GX32:GX45" si="59">ROUND(HC32*I32,2)</f>
        <v>0</v>
      </c>
      <c r="HA32">
        <v>0</v>
      </c>
      <c r="HB32">
        <v>0</v>
      </c>
      <c r="HC32">
        <f t="shared" ref="HC32:HC45" si="60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ROW(EtalonRes!A2)</f>
        <v>2</v>
      </c>
      <c r="E33" t="s">
        <v>3</v>
      </c>
      <c r="F33" t="s">
        <v>24</v>
      </c>
      <c r="G33" t="s">
        <v>25</v>
      </c>
      <c r="H33" t="s">
        <v>18</v>
      </c>
      <c r="I33">
        <f>ROUND((831)*0.75*0.1/100,9)</f>
        <v>0.62324999999999997</v>
      </c>
      <c r="J33">
        <v>0</v>
      </c>
      <c r="K33">
        <f>ROUND((831)*0.75*0.1/100,9)</f>
        <v>0.62324999999999997</v>
      </c>
      <c r="O33">
        <f t="shared" si="28"/>
        <v>3699.94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3699.94</v>
      </c>
      <c r="T33">
        <f t="shared" si="33"/>
        <v>0</v>
      </c>
      <c r="U33">
        <f t="shared" si="34"/>
        <v>6.5815200000000003</v>
      </c>
      <c r="V33">
        <f t="shared" si="35"/>
        <v>0</v>
      </c>
      <c r="W33">
        <f t="shared" si="36"/>
        <v>0</v>
      </c>
      <c r="X33">
        <f t="shared" si="37"/>
        <v>2589.96</v>
      </c>
      <c r="Y33">
        <f t="shared" si="38"/>
        <v>369.99</v>
      </c>
      <c r="AA33">
        <v>-1</v>
      </c>
      <c r="AB33">
        <f t="shared" si="39"/>
        <v>5936.52</v>
      </c>
      <c r="AC33">
        <f>ROUND(((ES33*4)),6)</f>
        <v>0</v>
      </c>
      <c r="AD33">
        <f>ROUND(((((ET33*4))-((EU33*4)))+AE33),6)</f>
        <v>0</v>
      </c>
      <c r="AE33">
        <f>ROUND(((EU33*4)),6)</f>
        <v>0</v>
      </c>
      <c r="AF33">
        <f>ROUND(((EV33*4)),6)</f>
        <v>5936.52</v>
      </c>
      <c r="AG33">
        <f t="shared" si="40"/>
        <v>0</v>
      </c>
      <c r="AH33">
        <f>((EW33*4))</f>
        <v>10.56</v>
      </c>
      <c r="AI33">
        <f>((EX33*4))</f>
        <v>0</v>
      </c>
      <c r="AJ33">
        <f t="shared" si="41"/>
        <v>0</v>
      </c>
      <c r="AK33">
        <v>1484.13</v>
      </c>
      <c r="AL33">
        <v>0</v>
      </c>
      <c r="AM33">
        <v>0</v>
      </c>
      <c r="AN33">
        <v>0</v>
      </c>
      <c r="AO33">
        <v>1484.13</v>
      </c>
      <c r="AP33">
        <v>0</v>
      </c>
      <c r="AQ33">
        <v>2.64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26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3699.94</v>
      </c>
      <c r="CQ33">
        <f t="shared" si="43"/>
        <v>0</v>
      </c>
      <c r="CR33">
        <f>(((((ET33*4))*BB33-((EU33*4))*BS33)+AE33*BS33)*AV33)</f>
        <v>0</v>
      </c>
      <c r="CS33">
        <f t="shared" si="44"/>
        <v>0</v>
      </c>
      <c r="CT33">
        <f t="shared" si="45"/>
        <v>5936.52</v>
      </c>
      <c r="CU33">
        <f t="shared" si="46"/>
        <v>0</v>
      </c>
      <c r="CV33">
        <f t="shared" si="47"/>
        <v>10.56</v>
      </c>
      <c r="CW33">
        <f t="shared" si="48"/>
        <v>0</v>
      </c>
      <c r="CX33">
        <f t="shared" si="49"/>
        <v>0</v>
      </c>
      <c r="CY33">
        <f t="shared" si="50"/>
        <v>2589.9580000000001</v>
      </c>
      <c r="CZ33">
        <f t="shared" si="51"/>
        <v>369.99400000000003</v>
      </c>
      <c r="DC33" t="s">
        <v>3</v>
      </c>
      <c r="DD33" t="s">
        <v>20</v>
      </c>
      <c r="DE33" t="s">
        <v>20</v>
      </c>
      <c r="DF33" t="s">
        <v>20</v>
      </c>
      <c r="DG33" t="s">
        <v>20</v>
      </c>
      <c r="DH33" t="s">
        <v>3</v>
      </c>
      <c r="DI33" t="s">
        <v>20</v>
      </c>
      <c r="DJ33" t="s">
        <v>20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18</v>
      </c>
      <c r="DW33" t="s">
        <v>18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1024</v>
      </c>
      <c r="ER33">
        <v>1484.13</v>
      </c>
      <c r="ES33">
        <v>0</v>
      </c>
      <c r="ET33">
        <v>0</v>
      </c>
      <c r="EU33">
        <v>0</v>
      </c>
      <c r="EV33">
        <v>1484.13</v>
      </c>
      <c r="EW33">
        <v>2.64</v>
      </c>
      <c r="EX33">
        <v>0</v>
      </c>
      <c r="EY33">
        <v>0</v>
      </c>
      <c r="FQ33">
        <v>0</v>
      </c>
      <c r="FR33">
        <f t="shared" si="52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1802126441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6659.89</v>
      </c>
      <c r="GN33">
        <f t="shared" si="55"/>
        <v>0</v>
      </c>
      <c r="GO33">
        <f t="shared" si="56"/>
        <v>0</v>
      </c>
      <c r="GP33">
        <f t="shared" si="57"/>
        <v>6659.89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ROW(EtalonRes!A6)</f>
        <v>6</v>
      </c>
      <c r="E34" t="s">
        <v>3</v>
      </c>
      <c r="F34" t="s">
        <v>27</v>
      </c>
      <c r="G34" t="s">
        <v>28</v>
      </c>
      <c r="H34" t="s">
        <v>18</v>
      </c>
      <c r="I34">
        <f>ROUND((831)/100,9)</f>
        <v>8.31</v>
      </c>
      <c r="J34">
        <v>0</v>
      </c>
      <c r="K34">
        <f>ROUND((831)/100,9)</f>
        <v>8.31</v>
      </c>
      <c r="O34">
        <f t="shared" si="28"/>
        <v>28874.01</v>
      </c>
      <c r="P34">
        <f t="shared" si="29"/>
        <v>2651.06</v>
      </c>
      <c r="Q34">
        <f t="shared" si="30"/>
        <v>195.37</v>
      </c>
      <c r="R34">
        <f t="shared" si="31"/>
        <v>0.57999999999999996</v>
      </c>
      <c r="S34">
        <f t="shared" si="32"/>
        <v>26027.58</v>
      </c>
      <c r="T34">
        <f t="shared" si="33"/>
        <v>0</v>
      </c>
      <c r="U34">
        <f t="shared" si="34"/>
        <v>39.223199999999999</v>
      </c>
      <c r="V34">
        <f t="shared" si="35"/>
        <v>0</v>
      </c>
      <c r="W34">
        <f t="shared" si="36"/>
        <v>0</v>
      </c>
      <c r="X34">
        <f t="shared" si="37"/>
        <v>18219.310000000001</v>
      </c>
      <c r="Y34">
        <f t="shared" si="38"/>
        <v>2602.7600000000002</v>
      </c>
      <c r="AA34">
        <v>-1</v>
      </c>
      <c r="AB34">
        <f t="shared" si="39"/>
        <v>3474.61</v>
      </c>
      <c r="AC34">
        <f>ROUND((ES34),6)</f>
        <v>319.02</v>
      </c>
      <c r="AD34">
        <f>ROUND((((ET34)-(EU34))+AE34),6)</f>
        <v>23.51</v>
      </c>
      <c r="AE34">
        <f>ROUND((EU34),6)</f>
        <v>7.0000000000000007E-2</v>
      </c>
      <c r="AF34">
        <f>ROUND((EV34),6)</f>
        <v>3132.08</v>
      </c>
      <c r="AG34">
        <f t="shared" si="40"/>
        <v>0</v>
      </c>
      <c r="AH34">
        <f>(EW34)</f>
        <v>4.72</v>
      </c>
      <c r="AI34">
        <f>(EX34)</f>
        <v>0</v>
      </c>
      <c r="AJ34">
        <f t="shared" si="41"/>
        <v>0</v>
      </c>
      <c r="AK34">
        <v>3474.61</v>
      </c>
      <c r="AL34">
        <v>319.02</v>
      </c>
      <c r="AM34">
        <v>23.51</v>
      </c>
      <c r="AN34">
        <v>7.0000000000000007E-2</v>
      </c>
      <c r="AO34">
        <v>3132.08</v>
      </c>
      <c r="AP34">
        <v>0</v>
      </c>
      <c r="AQ34">
        <v>4.72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29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28874.010000000002</v>
      </c>
      <c r="CQ34">
        <f t="shared" si="43"/>
        <v>319.02</v>
      </c>
      <c r="CR34">
        <f>((((ET34)*BB34-(EU34)*BS34)+AE34*BS34)*AV34)</f>
        <v>23.51</v>
      </c>
      <c r="CS34">
        <f t="shared" si="44"/>
        <v>7.0000000000000007E-2</v>
      </c>
      <c r="CT34">
        <f t="shared" si="45"/>
        <v>3132.08</v>
      </c>
      <c r="CU34">
        <f t="shared" si="46"/>
        <v>0</v>
      </c>
      <c r="CV34">
        <f t="shared" si="47"/>
        <v>4.72</v>
      </c>
      <c r="CW34">
        <f t="shared" si="48"/>
        <v>0</v>
      </c>
      <c r="CX34">
        <f t="shared" si="49"/>
        <v>0</v>
      </c>
      <c r="CY34">
        <f t="shared" si="50"/>
        <v>18219.306</v>
      </c>
      <c r="CZ34">
        <f t="shared" si="51"/>
        <v>2602.7580000000003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18</v>
      </c>
      <c r="DW34" t="s">
        <v>18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1024</v>
      </c>
      <c r="ER34">
        <v>3474.61</v>
      </c>
      <c r="ES34">
        <v>319.02</v>
      </c>
      <c r="ET34">
        <v>23.51</v>
      </c>
      <c r="EU34">
        <v>7.0000000000000007E-2</v>
      </c>
      <c r="EV34">
        <v>3132.08</v>
      </c>
      <c r="EW34">
        <v>4.72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-1020101547</v>
      </c>
      <c r="GG34">
        <v>2</v>
      </c>
      <c r="GH34">
        <v>1</v>
      </c>
      <c r="GI34">
        <v>-2</v>
      </c>
      <c r="GJ34">
        <v>0</v>
      </c>
      <c r="GK34">
        <f>ROUND(R34*(R12)/100,2)</f>
        <v>0.63</v>
      </c>
      <c r="GL34">
        <f t="shared" si="53"/>
        <v>0</v>
      </c>
      <c r="GM34">
        <f t="shared" si="54"/>
        <v>49696.71</v>
      </c>
      <c r="GN34">
        <f t="shared" si="55"/>
        <v>0</v>
      </c>
      <c r="GO34">
        <f t="shared" si="56"/>
        <v>0</v>
      </c>
      <c r="GP34">
        <f t="shared" si="57"/>
        <v>49696.71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ROW(EtalonRes!A11)</f>
        <v>11</v>
      </c>
      <c r="E35" t="s">
        <v>3</v>
      </c>
      <c r="F35" t="s">
        <v>30</v>
      </c>
      <c r="G35" t="s">
        <v>31</v>
      </c>
      <c r="H35" t="s">
        <v>32</v>
      </c>
      <c r="I35">
        <v>2</v>
      </c>
      <c r="J35">
        <v>0</v>
      </c>
      <c r="K35">
        <v>2</v>
      </c>
      <c r="O35">
        <f t="shared" si="28"/>
        <v>29684.720000000001</v>
      </c>
      <c r="P35">
        <f t="shared" si="29"/>
        <v>11695.28</v>
      </c>
      <c r="Q35">
        <f t="shared" si="30"/>
        <v>0</v>
      </c>
      <c r="R35">
        <f t="shared" si="31"/>
        <v>0</v>
      </c>
      <c r="S35">
        <f t="shared" si="32"/>
        <v>17989.439999999999</v>
      </c>
      <c r="T35">
        <f t="shared" si="33"/>
        <v>0</v>
      </c>
      <c r="U35">
        <f t="shared" si="34"/>
        <v>32</v>
      </c>
      <c r="V35">
        <f t="shared" si="35"/>
        <v>0</v>
      </c>
      <c r="W35">
        <f t="shared" si="36"/>
        <v>0</v>
      </c>
      <c r="X35">
        <f t="shared" si="37"/>
        <v>12592.61</v>
      </c>
      <c r="Y35">
        <f t="shared" si="38"/>
        <v>1798.94</v>
      </c>
      <c r="AA35">
        <v>-1</v>
      </c>
      <c r="AB35">
        <f t="shared" si="39"/>
        <v>14842.36</v>
      </c>
      <c r="AC35">
        <f>ROUND((ES35),6)</f>
        <v>5847.64</v>
      </c>
      <c r="AD35">
        <f>ROUND((((ET35)-(EU35))+AE35),6)</f>
        <v>0</v>
      </c>
      <c r="AE35">
        <f>ROUND((EU35),6)</f>
        <v>0</v>
      </c>
      <c r="AF35">
        <f>ROUND((EV35),6)</f>
        <v>8994.7199999999993</v>
      </c>
      <c r="AG35">
        <f t="shared" si="40"/>
        <v>0</v>
      </c>
      <c r="AH35">
        <f>(EW35)</f>
        <v>16</v>
      </c>
      <c r="AI35">
        <f>(EX35)</f>
        <v>0</v>
      </c>
      <c r="AJ35">
        <f t="shared" si="41"/>
        <v>0</v>
      </c>
      <c r="AK35">
        <v>14842.36</v>
      </c>
      <c r="AL35">
        <v>5847.64</v>
      </c>
      <c r="AM35">
        <v>0</v>
      </c>
      <c r="AN35">
        <v>0</v>
      </c>
      <c r="AO35">
        <v>8994.7199999999993</v>
      </c>
      <c r="AP35">
        <v>0</v>
      </c>
      <c r="AQ35">
        <v>16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33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29684.720000000001</v>
      </c>
      <c r="CQ35">
        <f t="shared" si="43"/>
        <v>5847.64</v>
      </c>
      <c r="CR35">
        <f>((((ET35)*BB35-(EU35)*BS35)+AE35*BS35)*AV35)</f>
        <v>0</v>
      </c>
      <c r="CS35">
        <f t="shared" si="44"/>
        <v>0</v>
      </c>
      <c r="CT35">
        <f t="shared" si="45"/>
        <v>8994.7199999999993</v>
      </c>
      <c r="CU35">
        <f t="shared" si="46"/>
        <v>0</v>
      </c>
      <c r="CV35">
        <f t="shared" si="47"/>
        <v>16</v>
      </c>
      <c r="CW35">
        <f t="shared" si="48"/>
        <v>0</v>
      </c>
      <c r="CX35">
        <f t="shared" si="49"/>
        <v>0</v>
      </c>
      <c r="CY35">
        <f t="shared" si="50"/>
        <v>12592.607999999998</v>
      </c>
      <c r="CZ35">
        <f t="shared" si="51"/>
        <v>1798.944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32</v>
      </c>
      <c r="DW35" t="s">
        <v>32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21</v>
      </c>
      <c r="EH35">
        <v>0</v>
      </c>
      <c r="EI35" t="s">
        <v>3</v>
      </c>
      <c r="EJ35">
        <v>4</v>
      </c>
      <c r="EK35">
        <v>0</v>
      </c>
      <c r="EL35" t="s">
        <v>22</v>
      </c>
      <c r="EM35" t="s">
        <v>23</v>
      </c>
      <c r="EO35" t="s">
        <v>3</v>
      </c>
      <c r="EQ35">
        <v>1311744</v>
      </c>
      <c r="ER35">
        <v>14842.36</v>
      </c>
      <c r="ES35">
        <v>5847.64</v>
      </c>
      <c r="ET35">
        <v>0</v>
      </c>
      <c r="EU35">
        <v>0</v>
      </c>
      <c r="EV35">
        <v>8994.7199999999993</v>
      </c>
      <c r="EW35">
        <v>16</v>
      </c>
      <c r="EX35">
        <v>0</v>
      </c>
      <c r="EY35">
        <v>0</v>
      </c>
      <c r="FQ35">
        <v>0</v>
      </c>
      <c r="FR35">
        <f t="shared" si="52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-593076646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44076.27</v>
      </c>
      <c r="GN35">
        <f t="shared" si="55"/>
        <v>0</v>
      </c>
      <c r="GO35">
        <f t="shared" si="56"/>
        <v>0</v>
      </c>
      <c r="GP35">
        <f t="shared" si="57"/>
        <v>44076.27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ROW(EtalonRes!A13)</f>
        <v>13</v>
      </c>
      <c r="E36" t="s">
        <v>34</v>
      </c>
      <c r="F36" t="s">
        <v>35</v>
      </c>
      <c r="G36" t="s">
        <v>36</v>
      </c>
      <c r="H36" t="s">
        <v>32</v>
      </c>
      <c r="I36">
        <v>1</v>
      </c>
      <c r="J36">
        <v>0</v>
      </c>
      <c r="K36">
        <v>1</v>
      </c>
      <c r="O36">
        <f t="shared" si="28"/>
        <v>259.62</v>
      </c>
      <c r="P36">
        <f t="shared" si="29"/>
        <v>0.28000000000000003</v>
      </c>
      <c r="Q36">
        <f t="shared" si="30"/>
        <v>0</v>
      </c>
      <c r="R36">
        <f t="shared" si="31"/>
        <v>0</v>
      </c>
      <c r="S36">
        <f t="shared" si="32"/>
        <v>259.33999999999997</v>
      </c>
      <c r="T36">
        <f t="shared" si="33"/>
        <v>0</v>
      </c>
      <c r="U36">
        <f t="shared" si="34"/>
        <v>0.42</v>
      </c>
      <c r="V36">
        <f t="shared" si="35"/>
        <v>0</v>
      </c>
      <c r="W36">
        <f t="shared" si="36"/>
        <v>0</v>
      </c>
      <c r="X36">
        <f t="shared" si="37"/>
        <v>181.54</v>
      </c>
      <c r="Y36">
        <f t="shared" si="38"/>
        <v>25.93</v>
      </c>
      <c r="AA36">
        <v>1470268931</v>
      </c>
      <c r="AB36">
        <f t="shared" si="39"/>
        <v>259.62</v>
      </c>
      <c r="AC36">
        <f>ROUND(((ES36*2)),6)</f>
        <v>0.28000000000000003</v>
      </c>
      <c r="AD36">
        <f>ROUND(((((ET36*2))-((EU36*2)))+AE36),6)</f>
        <v>0</v>
      </c>
      <c r="AE36">
        <f>ROUND(((EU36*2)),6)</f>
        <v>0</v>
      </c>
      <c r="AF36">
        <f>ROUND(((EV36*2)),6)</f>
        <v>259.33999999999997</v>
      </c>
      <c r="AG36">
        <f t="shared" si="40"/>
        <v>0</v>
      </c>
      <c r="AH36">
        <f>((EW36*2))</f>
        <v>0.42</v>
      </c>
      <c r="AI36">
        <f>((EX36*2))</f>
        <v>0</v>
      </c>
      <c r="AJ36">
        <f t="shared" si="41"/>
        <v>0</v>
      </c>
      <c r="AK36">
        <v>129.81</v>
      </c>
      <c r="AL36">
        <v>0.14000000000000001</v>
      </c>
      <c r="AM36">
        <v>0</v>
      </c>
      <c r="AN36">
        <v>0</v>
      </c>
      <c r="AO36">
        <v>129.66999999999999</v>
      </c>
      <c r="AP36">
        <v>0</v>
      </c>
      <c r="AQ36">
        <v>0.21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37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259.61999999999995</v>
      </c>
      <c r="CQ36">
        <f t="shared" si="43"/>
        <v>0.28000000000000003</v>
      </c>
      <c r="CR36">
        <f>(((((ET36*2))*BB36-((EU36*2))*BS36)+AE36*BS36)*AV36)</f>
        <v>0</v>
      </c>
      <c r="CS36">
        <f t="shared" si="44"/>
        <v>0</v>
      </c>
      <c r="CT36">
        <f t="shared" si="45"/>
        <v>259.33999999999997</v>
      </c>
      <c r="CU36">
        <f t="shared" si="46"/>
        <v>0</v>
      </c>
      <c r="CV36">
        <f t="shared" si="47"/>
        <v>0.42</v>
      </c>
      <c r="CW36">
        <f t="shared" si="48"/>
        <v>0</v>
      </c>
      <c r="CX36">
        <f t="shared" si="49"/>
        <v>0</v>
      </c>
      <c r="CY36">
        <f t="shared" si="50"/>
        <v>181.53799999999998</v>
      </c>
      <c r="CZ36">
        <f t="shared" si="51"/>
        <v>25.933999999999997</v>
      </c>
      <c r="DC36" t="s">
        <v>3</v>
      </c>
      <c r="DD36" t="s">
        <v>38</v>
      </c>
      <c r="DE36" t="s">
        <v>38</v>
      </c>
      <c r="DF36" t="s">
        <v>38</v>
      </c>
      <c r="DG36" t="s">
        <v>38</v>
      </c>
      <c r="DH36" t="s">
        <v>3</v>
      </c>
      <c r="DI36" t="s">
        <v>38</v>
      </c>
      <c r="DJ36" t="s">
        <v>38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32</v>
      </c>
      <c r="DW36" t="s">
        <v>32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21</v>
      </c>
      <c r="EH36">
        <v>0</v>
      </c>
      <c r="EI36" t="s">
        <v>3</v>
      </c>
      <c r="EJ36">
        <v>4</v>
      </c>
      <c r="EK36">
        <v>0</v>
      </c>
      <c r="EL36" t="s">
        <v>22</v>
      </c>
      <c r="EM36" t="s">
        <v>23</v>
      </c>
      <c r="EO36" t="s">
        <v>3</v>
      </c>
      <c r="EQ36">
        <v>0</v>
      </c>
      <c r="ER36">
        <v>129.81</v>
      </c>
      <c r="ES36">
        <v>0.14000000000000001</v>
      </c>
      <c r="ET36">
        <v>0</v>
      </c>
      <c r="EU36">
        <v>0</v>
      </c>
      <c r="EV36">
        <v>129.66999999999999</v>
      </c>
      <c r="EW36">
        <v>0.21</v>
      </c>
      <c r="EX36">
        <v>0</v>
      </c>
      <c r="EY36">
        <v>0</v>
      </c>
      <c r="FQ36">
        <v>0</v>
      </c>
      <c r="FR36">
        <f t="shared" si="52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1700366654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3"/>
        <v>0</v>
      </c>
      <c r="GM36">
        <f t="shared" si="54"/>
        <v>467.09</v>
      </c>
      <c r="GN36">
        <f t="shared" si="55"/>
        <v>0</v>
      </c>
      <c r="GO36">
        <f t="shared" si="56"/>
        <v>0</v>
      </c>
      <c r="GP36">
        <f t="shared" si="57"/>
        <v>467.09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ROW(EtalonRes!A14)</f>
        <v>14</v>
      </c>
      <c r="E37" t="s">
        <v>3</v>
      </c>
      <c r="F37" t="s">
        <v>39</v>
      </c>
      <c r="G37" t="s">
        <v>40</v>
      </c>
      <c r="H37" t="s">
        <v>41</v>
      </c>
      <c r="I37">
        <f>ROUND((2)/10,9)</f>
        <v>0.2</v>
      </c>
      <c r="J37">
        <v>0</v>
      </c>
      <c r="K37">
        <f>ROUND((2)/10,9)</f>
        <v>0.2</v>
      </c>
      <c r="O37">
        <f t="shared" si="28"/>
        <v>32.11</v>
      </c>
      <c r="P37">
        <f t="shared" si="29"/>
        <v>0</v>
      </c>
      <c r="Q37">
        <f t="shared" si="30"/>
        <v>0</v>
      </c>
      <c r="R37">
        <f t="shared" si="31"/>
        <v>0</v>
      </c>
      <c r="S37">
        <f t="shared" si="32"/>
        <v>32.11</v>
      </c>
      <c r="T37">
        <f t="shared" si="33"/>
        <v>0</v>
      </c>
      <c r="U37">
        <f t="shared" si="34"/>
        <v>5.2000000000000005E-2</v>
      </c>
      <c r="V37">
        <f t="shared" si="35"/>
        <v>0</v>
      </c>
      <c r="W37">
        <f t="shared" si="36"/>
        <v>0</v>
      </c>
      <c r="X37">
        <f t="shared" si="37"/>
        <v>22.48</v>
      </c>
      <c r="Y37">
        <f t="shared" si="38"/>
        <v>3.21</v>
      </c>
      <c r="AA37">
        <v>-1</v>
      </c>
      <c r="AB37">
        <f t="shared" si="39"/>
        <v>160.55000000000001</v>
      </c>
      <c r="AC37">
        <f>ROUND((ES37),6)</f>
        <v>0</v>
      </c>
      <c r="AD37">
        <f>ROUND((((ET37)-(EU37))+AE37),6)</f>
        <v>0</v>
      </c>
      <c r="AE37">
        <f>ROUND((EU37),6)</f>
        <v>0</v>
      </c>
      <c r="AF37">
        <f>ROUND((EV37),6)</f>
        <v>160.55000000000001</v>
      </c>
      <c r="AG37">
        <f t="shared" si="40"/>
        <v>0</v>
      </c>
      <c r="AH37">
        <f>(EW37)</f>
        <v>0.26</v>
      </c>
      <c r="AI37">
        <f>(EX37)</f>
        <v>0</v>
      </c>
      <c r="AJ37">
        <f t="shared" si="41"/>
        <v>0</v>
      </c>
      <c r="AK37">
        <v>160.55000000000001</v>
      </c>
      <c r="AL37">
        <v>0</v>
      </c>
      <c r="AM37">
        <v>0</v>
      </c>
      <c r="AN37">
        <v>0</v>
      </c>
      <c r="AO37">
        <v>160.55000000000001</v>
      </c>
      <c r="AP37">
        <v>0</v>
      </c>
      <c r="AQ37">
        <v>0.26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42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32.11</v>
      </c>
      <c r="CQ37">
        <f t="shared" si="43"/>
        <v>0</v>
      </c>
      <c r="CR37">
        <f>((((ET37)*BB37-(EU37)*BS37)+AE37*BS37)*AV37)</f>
        <v>0</v>
      </c>
      <c r="CS37">
        <f t="shared" si="44"/>
        <v>0</v>
      </c>
      <c r="CT37">
        <f t="shared" si="45"/>
        <v>160.55000000000001</v>
      </c>
      <c r="CU37">
        <f t="shared" si="46"/>
        <v>0</v>
      </c>
      <c r="CV37">
        <f t="shared" si="47"/>
        <v>0.26</v>
      </c>
      <c r="CW37">
        <f t="shared" si="48"/>
        <v>0</v>
      </c>
      <c r="CX37">
        <f t="shared" si="49"/>
        <v>0</v>
      </c>
      <c r="CY37">
        <f t="shared" si="50"/>
        <v>22.476999999999997</v>
      </c>
      <c r="CZ37">
        <f t="shared" si="51"/>
        <v>3.2110000000000003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41</v>
      </c>
      <c r="DW37" t="s">
        <v>41</v>
      </c>
      <c r="DX37">
        <v>10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21</v>
      </c>
      <c r="EH37">
        <v>0</v>
      </c>
      <c r="EI37" t="s">
        <v>3</v>
      </c>
      <c r="EJ37">
        <v>4</v>
      </c>
      <c r="EK37">
        <v>0</v>
      </c>
      <c r="EL37" t="s">
        <v>22</v>
      </c>
      <c r="EM37" t="s">
        <v>23</v>
      </c>
      <c r="EO37" t="s">
        <v>3</v>
      </c>
      <c r="EQ37">
        <v>1024</v>
      </c>
      <c r="ER37">
        <v>160.55000000000001</v>
      </c>
      <c r="ES37">
        <v>0</v>
      </c>
      <c r="ET37">
        <v>0</v>
      </c>
      <c r="EU37">
        <v>0</v>
      </c>
      <c r="EV37">
        <v>160.55000000000001</v>
      </c>
      <c r="EW37">
        <v>0.26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841496293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57.8</v>
      </c>
      <c r="GN37">
        <f t="shared" si="55"/>
        <v>0</v>
      </c>
      <c r="GO37">
        <f t="shared" si="56"/>
        <v>0</v>
      </c>
      <c r="GP37">
        <f t="shared" si="57"/>
        <v>57.8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ROW(EtalonRes!A18)</f>
        <v>18</v>
      </c>
      <c r="E38" t="s">
        <v>3</v>
      </c>
      <c r="F38" t="s">
        <v>43</v>
      </c>
      <c r="G38" t="s">
        <v>44</v>
      </c>
      <c r="H38" t="s">
        <v>32</v>
      </c>
      <c r="I38">
        <v>3</v>
      </c>
      <c r="J38">
        <v>0</v>
      </c>
      <c r="K38">
        <v>3</v>
      </c>
      <c r="O38">
        <f t="shared" si="28"/>
        <v>6493.68</v>
      </c>
      <c r="P38">
        <f t="shared" si="29"/>
        <v>269.39999999999998</v>
      </c>
      <c r="Q38">
        <f t="shared" si="30"/>
        <v>0</v>
      </c>
      <c r="R38">
        <f t="shared" si="31"/>
        <v>0</v>
      </c>
      <c r="S38">
        <f t="shared" si="32"/>
        <v>6224.28</v>
      </c>
      <c r="T38">
        <f t="shared" si="33"/>
        <v>0</v>
      </c>
      <c r="U38">
        <f t="shared" si="34"/>
        <v>10.08</v>
      </c>
      <c r="V38">
        <f t="shared" si="35"/>
        <v>0</v>
      </c>
      <c r="W38">
        <f t="shared" si="36"/>
        <v>0</v>
      </c>
      <c r="X38">
        <f t="shared" si="37"/>
        <v>4357</v>
      </c>
      <c r="Y38">
        <f t="shared" si="38"/>
        <v>622.42999999999995</v>
      </c>
      <c r="AA38">
        <v>-1</v>
      </c>
      <c r="AB38">
        <f t="shared" si="39"/>
        <v>2164.56</v>
      </c>
      <c r="AC38">
        <f>ROUND(((ES38*4)),6)</f>
        <v>89.8</v>
      </c>
      <c r="AD38">
        <f>ROUND(((((ET38*4))-((EU38*4)))+AE38),6)</f>
        <v>0</v>
      </c>
      <c r="AE38">
        <f>ROUND(((EU38*4)),6)</f>
        <v>0</v>
      </c>
      <c r="AF38">
        <f>ROUND(((EV38*4)),6)</f>
        <v>2074.7600000000002</v>
      </c>
      <c r="AG38">
        <f t="shared" si="40"/>
        <v>0</v>
      </c>
      <c r="AH38">
        <f>((EW38*4))</f>
        <v>3.36</v>
      </c>
      <c r="AI38">
        <f>((EX38*4))</f>
        <v>0</v>
      </c>
      <c r="AJ38">
        <f t="shared" si="41"/>
        <v>0</v>
      </c>
      <c r="AK38">
        <v>541.14</v>
      </c>
      <c r="AL38">
        <v>22.45</v>
      </c>
      <c r="AM38">
        <v>0</v>
      </c>
      <c r="AN38">
        <v>0</v>
      </c>
      <c r="AO38">
        <v>518.69000000000005</v>
      </c>
      <c r="AP38">
        <v>0</v>
      </c>
      <c r="AQ38">
        <v>0.84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45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6493.6799999999994</v>
      </c>
      <c r="CQ38">
        <f t="shared" si="43"/>
        <v>89.8</v>
      </c>
      <c r="CR38">
        <f>(((((ET38*4))*BB38-((EU38*4))*BS38)+AE38*BS38)*AV38)</f>
        <v>0</v>
      </c>
      <c r="CS38">
        <f t="shared" si="44"/>
        <v>0</v>
      </c>
      <c r="CT38">
        <f t="shared" si="45"/>
        <v>2074.7600000000002</v>
      </c>
      <c r="CU38">
        <f t="shared" si="46"/>
        <v>0</v>
      </c>
      <c r="CV38">
        <f t="shared" si="47"/>
        <v>3.36</v>
      </c>
      <c r="CW38">
        <f t="shared" si="48"/>
        <v>0</v>
      </c>
      <c r="CX38">
        <f t="shared" si="49"/>
        <v>0</v>
      </c>
      <c r="CY38">
        <f t="shared" si="50"/>
        <v>4356.9960000000001</v>
      </c>
      <c r="CZ38">
        <f t="shared" si="51"/>
        <v>622.428</v>
      </c>
      <c r="DC38" t="s">
        <v>3</v>
      </c>
      <c r="DD38" t="s">
        <v>20</v>
      </c>
      <c r="DE38" t="s">
        <v>20</v>
      </c>
      <c r="DF38" t="s">
        <v>20</v>
      </c>
      <c r="DG38" t="s">
        <v>20</v>
      </c>
      <c r="DH38" t="s">
        <v>3</v>
      </c>
      <c r="DI38" t="s">
        <v>20</v>
      </c>
      <c r="DJ38" t="s">
        <v>20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16987630</v>
      </c>
      <c r="DV38" t="s">
        <v>32</v>
      </c>
      <c r="DW38" t="s">
        <v>32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21</v>
      </c>
      <c r="EH38">
        <v>0</v>
      </c>
      <c r="EI38" t="s">
        <v>3</v>
      </c>
      <c r="EJ38">
        <v>4</v>
      </c>
      <c r="EK38">
        <v>0</v>
      </c>
      <c r="EL38" t="s">
        <v>22</v>
      </c>
      <c r="EM38" t="s">
        <v>23</v>
      </c>
      <c r="EO38" t="s">
        <v>3</v>
      </c>
      <c r="EQ38">
        <v>1311744</v>
      </c>
      <c r="ER38">
        <v>541.14</v>
      </c>
      <c r="ES38">
        <v>22.45</v>
      </c>
      <c r="ET38">
        <v>0</v>
      </c>
      <c r="EU38">
        <v>0</v>
      </c>
      <c r="EV38">
        <v>518.69000000000005</v>
      </c>
      <c r="EW38">
        <v>0.84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606141321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11473.11</v>
      </c>
      <c r="GN38">
        <f t="shared" si="55"/>
        <v>0</v>
      </c>
      <c r="GO38">
        <f t="shared" si="56"/>
        <v>0</v>
      </c>
      <c r="GP38">
        <f t="shared" si="57"/>
        <v>11473.11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D39">
        <f>ROW(EtalonRes!A25)</f>
        <v>25</v>
      </c>
      <c r="E39" t="s">
        <v>46</v>
      </c>
      <c r="F39" t="s">
        <v>47</v>
      </c>
      <c r="G39" t="s">
        <v>48</v>
      </c>
      <c r="H39" t="s">
        <v>32</v>
      </c>
      <c r="I39">
        <v>2</v>
      </c>
      <c r="J39">
        <v>0</v>
      </c>
      <c r="K39">
        <v>2</v>
      </c>
      <c r="O39">
        <f t="shared" si="28"/>
        <v>22390.560000000001</v>
      </c>
      <c r="P39">
        <f t="shared" si="29"/>
        <v>2152.44</v>
      </c>
      <c r="Q39">
        <f t="shared" si="30"/>
        <v>0</v>
      </c>
      <c r="R39">
        <f t="shared" si="31"/>
        <v>0</v>
      </c>
      <c r="S39">
        <f t="shared" si="32"/>
        <v>20238.12</v>
      </c>
      <c r="T39">
        <f t="shared" si="33"/>
        <v>0</v>
      </c>
      <c r="U39">
        <f t="shared" si="34"/>
        <v>36</v>
      </c>
      <c r="V39">
        <f t="shared" si="35"/>
        <v>0</v>
      </c>
      <c r="W39">
        <f t="shared" si="36"/>
        <v>0</v>
      </c>
      <c r="X39">
        <f t="shared" si="37"/>
        <v>14166.68</v>
      </c>
      <c r="Y39">
        <f t="shared" si="38"/>
        <v>2023.81</v>
      </c>
      <c r="AA39">
        <v>1470268931</v>
      </c>
      <c r="AB39">
        <f t="shared" si="39"/>
        <v>11195.28</v>
      </c>
      <c r="AC39">
        <f>ROUND(((ES39*2)),6)</f>
        <v>1076.22</v>
      </c>
      <c r="AD39">
        <f>ROUND(((((ET39*2))-((EU39*2)))+AE39),6)</f>
        <v>0</v>
      </c>
      <c r="AE39">
        <f>ROUND(((EU39*2)),6)</f>
        <v>0</v>
      </c>
      <c r="AF39">
        <f>ROUND(((EV39*2)),6)</f>
        <v>10119.06</v>
      </c>
      <c r="AG39">
        <f t="shared" si="40"/>
        <v>0</v>
      </c>
      <c r="AH39">
        <f>((EW39*2))</f>
        <v>18</v>
      </c>
      <c r="AI39">
        <f>((EX39*2))</f>
        <v>0</v>
      </c>
      <c r="AJ39">
        <f t="shared" si="41"/>
        <v>0</v>
      </c>
      <c r="AK39">
        <v>5597.64</v>
      </c>
      <c r="AL39">
        <v>538.11</v>
      </c>
      <c r="AM39">
        <v>0</v>
      </c>
      <c r="AN39">
        <v>0</v>
      </c>
      <c r="AO39">
        <v>5059.53</v>
      </c>
      <c r="AP39">
        <v>0</v>
      </c>
      <c r="AQ39">
        <v>9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49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22390.559999999998</v>
      </c>
      <c r="CQ39">
        <f t="shared" si="43"/>
        <v>1076.22</v>
      </c>
      <c r="CR39">
        <f>(((((ET39*2))*BB39-((EU39*2))*BS39)+AE39*BS39)*AV39)</f>
        <v>0</v>
      </c>
      <c r="CS39">
        <f t="shared" si="44"/>
        <v>0</v>
      </c>
      <c r="CT39">
        <f t="shared" si="45"/>
        <v>10119.06</v>
      </c>
      <c r="CU39">
        <f t="shared" si="46"/>
        <v>0</v>
      </c>
      <c r="CV39">
        <f t="shared" si="47"/>
        <v>18</v>
      </c>
      <c r="CW39">
        <f t="shared" si="48"/>
        <v>0</v>
      </c>
      <c r="CX39">
        <f t="shared" si="49"/>
        <v>0</v>
      </c>
      <c r="CY39">
        <f t="shared" si="50"/>
        <v>14166.683999999999</v>
      </c>
      <c r="CZ39">
        <f t="shared" si="51"/>
        <v>2023.8119999999999</v>
      </c>
      <c r="DC39" t="s">
        <v>3</v>
      </c>
      <c r="DD39" t="s">
        <v>38</v>
      </c>
      <c r="DE39" t="s">
        <v>38</v>
      </c>
      <c r="DF39" t="s">
        <v>38</v>
      </c>
      <c r="DG39" t="s">
        <v>38</v>
      </c>
      <c r="DH39" t="s">
        <v>3</v>
      </c>
      <c r="DI39" t="s">
        <v>38</v>
      </c>
      <c r="DJ39" t="s">
        <v>38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32</v>
      </c>
      <c r="DW39" t="s">
        <v>32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21</v>
      </c>
      <c r="EH39">
        <v>0</v>
      </c>
      <c r="EI39" t="s">
        <v>3</v>
      </c>
      <c r="EJ39">
        <v>4</v>
      </c>
      <c r="EK39">
        <v>0</v>
      </c>
      <c r="EL39" t="s">
        <v>22</v>
      </c>
      <c r="EM39" t="s">
        <v>23</v>
      </c>
      <c r="EO39" t="s">
        <v>3</v>
      </c>
      <c r="EQ39">
        <v>0</v>
      </c>
      <c r="ER39">
        <v>5597.64</v>
      </c>
      <c r="ES39">
        <v>538.11</v>
      </c>
      <c r="ET39">
        <v>0</v>
      </c>
      <c r="EU39">
        <v>0</v>
      </c>
      <c r="EV39">
        <v>5059.53</v>
      </c>
      <c r="EW39">
        <v>9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1290268158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3"/>
        <v>0</v>
      </c>
      <c r="GM39">
        <f t="shared" si="54"/>
        <v>38581.050000000003</v>
      </c>
      <c r="GN39">
        <f t="shared" si="55"/>
        <v>0</v>
      </c>
      <c r="GO39">
        <f t="shared" si="56"/>
        <v>0</v>
      </c>
      <c r="GP39">
        <f t="shared" si="57"/>
        <v>38581.050000000003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D40">
        <f>ROW(EtalonRes!A27)</f>
        <v>27</v>
      </c>
      <c r="E40" t="s">
        <v>50</v>
      </c>
      <c r="F40" t="s">
        <v>51</v>
      </c>
      <c r="G40" t="s">
        <v>52</v>
      </c>
      <c r="H40" t="s">
        <v>32</v>
      </c>
      <c r="I40">
        <v>1</v>
      </c>
      <c r="J40">
        <v>0</v>
      </c>
      <c r="K40">
        <v>1</v>
      </c>
      <c r="O40">
        <f t="shared" si="28"/>
        <v>1169.5</v>
      </c>
      <c r="P40">
        <f t="shared" si="29"/>
        <v>0.19</v>
      </c>
      <c r="Q40">
        <f t="shared" si="30"/>
        <v>0</v>
      </c>
      <c r="R40">
        <f t="shared" si="31"/>
        <v>0</v>
      </c>
      <c r="S40">
        <f t="shared" si="32"/>
        <v>1169.31</v>
      </c>
      <c r="T40">
        <f t="shared" si="33"/>
        <v>0</v>
      </c>
      <c r="U40">
        <f t="shared" si="34"/>
        <v>2.08</v>
      </c>
      <c r="V40">
        <f t="shared" si="35"/>
        <v>0</v>
      </c>
      <c r="W40">
        <f t="shared" si="36"/>
        <v>0</v>
      </c>
      <c r="X40">
        <f t="shared" si="37"/>
        <v>818.52</v>
      </c>
      <c r="Y40">
        <f t="shared" si="38"/>
        <v>116.93</v>
      </c>
      <c r="AA40">
        <v>1470268931</v>
      </c>
      <c r="AB40">
        <f t="shared" si="39"/>
        <v>1169.5</v>
      </c>
      <c r="AC40">
        <f>ROUND((ES40),6)</f>
        <v>0.19</v>
      </c>
      <c r="AD40">
        <f>ROUND((((ET40)-(EU40))+AE40),6)</f>
        <v>0</v>
      </c>
      <c r="AE40">
        <f>ROUND((EU40),6)</f>
        <v>0</v>
      </c>
      <c r="AF40">
        <f>ROUND((EV40),6)</f>
        <v>1169.31</v>
      </c>
      <c r="AG40">
        <f t="shared" si="40"/>
        <v>0</v>
      </c>
      <c r="AH40">
        <f>(EW40)</f>
        <v>2.08</v>
      </c>
      <c r="AI40">
        <f>(EX40)</f>
        <v>0</v>
      </c>
      <c r="AJ40">
        <f t="shared" si="41"/>
        <v>0</v>
      </c>
      <c r="AK40">
        <v>1169.5</v>
      </c>
      <c r="AL40">
        <v>0.19</v>
      </c>
      <c r="AM40">
        <v>0</v>
      </c>
      <c r="AN40">
        <v>0</v>
      </c>
      <c r="AO40">
        <v>1169.31</v>
      </c>
      <c r="AP40">
        <v>0</v>
      </c>
      <c r="AQ40">
        <v>2.08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53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1169.5</v>
      </c>
      <c r="CQ40">
        <f t="shared" si="43"/>
        <v>0.19</v>
      </c>
      <c r="CR40">
        <f>((((ET40)*BB40-(EU40)*BS40)+AE40*BS40)*AV40)</f>
        <v>0</v>
      </c>
      <c r="CS40">
        <f t="shared" si="44"/>
        <v>0</v>
      </c>
      <c r="CT40">
        <f t="shared" si="45"/>
        <v>1169.31</v>
      </c>
      <c r="CU40">
        <f t="shared" si="46"/>
        <v>0</v>
      </c>
      <c r="CV40">
        <f t="shared" si="47"/>
        <v>2.08</v>
      </c>
      <c r="CW40">
        <f t="shared" si="48"/>
        <v>0</v>
      </c>
      <c r="CX40">
        <f t="shared" si="49"/>
        <v>0</v>
      </c>
      <c r="CY40">
        <f t="shared" si="50"/>
        <v>818.51699999999994</v>
      </c>
      <c r="CZ40">
        <f t="shared" si="51"/>
        <v>116.93099999999998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32</v>
      </c>
      <c r="DW40" t="s">
        <v>32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21</v>
      </c>
      <c r="EH40">
        <v>0</v>
      </c>
      <c r="EI40" t="s">
        <v>3</v>
      </c>
      <c r="EJ40">
        <v>4</v>
      </c>
      <c r="EK40">
        <v>0</v>
      </c>
      <c r="EL40" t="s">
        <v>22</v>
      </c>
      <c r="EM40" t="s">
        <v>23</v>
      </c>
      <c r="EO40" t="s">
        <v>3</v>
      </c>
      <c r="EQ40">
        <v>0</v>
      </c>
      <c r="ER40">
        <v>1169.5</v>
      </c>
      <c r="ES40">
        <v>0.19</v>
      </c>
      <c r="ET40">
        <v>0</v>
      </c>
      <c r="EU40">
        <v>0</v>
      </c>
      <c r="EV40">
        <v>1169.31</v>
      </c>
      <c r="EW40">
        <v>2.08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-1349742446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2104.9499999999998</v>
      </c>
      <c r="GN40">
        <f t="shared" si="55"/>
        <v>0</v>
      </c>
      <c r="GO40">
        <f t="shared" si="56"/>
        <v>0</v>
      </c>
      <c r="GP40">
        <f t="shared" si="57"/>
        <v>2104.9499999999998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ROW(EtalonRes!A30)</f>
        <v>30</v>
      </c>
      <c r="E41" t="s">
        <v>54</v>
      </c>
      <c r="F41" t="s">
        <v>55</v>
      </c>
      <c r="G41" t="s">
        <v>56</v>
      </c>
      <c r="H41" t="s">
        <v>57</v>
      </c>
      <c r="I41">
        <f>ROUND((1)/100,9)</f>
        <v>0.01</v>
      </c>
      <c r="J41">
        <v>0</v>
      </c>
      <c r="K41">
        <f>ROUND((1)/100,9)</f>
        <v>0.01</v>
      </c>
      <c r="O41">
        <f t="shared" si="28"/>
        <v>560.15</v>
      </c>
      <c r="P41">
        <f t="shared" si="29"/>
        <v>0.19</v>
      </c>
      <c r="Q41">
        <f t="shared" si="30"/>
        <v>78.180000000000007</v>
      </c>
      <c r="R41">
        <f t="shared" si="31"/>
        <v>49.57</v>
      </c>
      <c r="S41">
        <f t="shared" si="32"/>
        <v>481.78</v>
      </c>
      <c r="T41">
        <f t="shared" si="33"/>
        <v>0</v>
      </c>
      <c r="U41">
        <f t="shared" si="34"/>
        <v>0.9</v>
      </c>
      <c r="V41">
        <f t="shared" si="35"/>
        <v>0</v>
      </c>
      <c r="W41">
        <f t="shared" si="36"/>
        <v>0</v>
      </c>
      <c r="X41">
        <f t="shared" si="37"/>
        <v>337.25</v>
      </c>
      <c r="Y41">
        <f t="shared" si="38"/>
        <v>48.18</v>
      </c>
      <c r="AA41">
        <v>1470268931</v>
      </c>
      <c r="AB41">
        <f t="shared" si="39"/>
        <v>56015.3</v>
      </c>
      <c r="AC41">
        <f>ROUND(((ES41*2)),6)</f>
        <v>18.899999999999999</v>
      </c>
      <c r="AD41">
        <f>ROUND(((((ET41*2))-((EU41*2)))+AE41),6)</f>
        <v>7818.06</v>
      </c>
      <c r="AE41">
        <f>ROUND(((EU41*2)),6)</f>
        <v>4957.2</v>
      </c>
      <c r="AF41">
        <f>ROUND(((EV41*2)),6)</f>
        <v>48178.34</v>
      </c>
      <c r="AG41">
        <f t="shared" si="40"/>
        <v>0</v>
      </c>
      <c r="AH41">
        <f>((EW41*2))</f>
        <v>90</v>
      </c>
      <c r="AI41">
        <f>((EX41*2))</f>
        <v>0</v>
      </c>
      <c r="AJ41">
        <f t="shared" si="41"/>
        <v>0</v>
      </c>
      <c r="AK41">
        <v>28007.65</v>
      </c>
      <c r="AL41">
        <v>9.4499999999999993</v>
      </c>
      <c r="AM41">
        <v>3909.03</v>
      </c>
      <c r="AN41">
        <v>2478.6</v>
      </c>
      <c r="AO41">
        <v>24089.17</v>
      </c>
      <c r="AP41">
        <v>0</v>
      </c>
      <c r="AQ41">
        <v>45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58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560.15</v>
      </c>
      <c r="CQ41">
        <f t="shared" si="43"/>
        <v>18.899999999999999</v>
      </c>
      <c r="CR41">
        <f>(((((ET41*2))*BB41-((EU41*2))*BS41)+AE41*BS41)*AV41)</f>
        <v>7818.06</v>
      </c>
      <c r="CS41">
        <f t="shared" si="44"/>
        <v>4957.2</v>
      </c>
      <c r="CT41">
        <f t="shared" si="45"/>
        <v>48178.34</v>
      </c>
      <c r="CU41">
        <f t="shared" si="46"/>
        <v>0</v>
      </c>
      <c r="CV41">
        <f t="shared" si="47"/>
        <v>90</v>
      </c>
      <c r="CW41">
        <f t="shared" si="48"/>
        <v>0</v>
      </c>
      <c r="CX41">
        <f t="shared" si="49"/>
        <v>0</v>
      </c>
      <c r="CY41">
        <f t="shared" si="50"/>
        <v>337.24599999999998</v>
      </c>
      <c r="CZ41">
        <f t="shared" si="51"/>
        <v>48.17799999999999</v>
      </c>
      <c r="DC41" t="s">
        <v>3</v>
      </c>
      <c r="DD41" t="s">
        <v>38</v>
      </c>
      <c r="DE41" t="s">
        <v>38</v>
      </c>
      <c r="DF41" t="s">
        <v>38</v>
      </c>
      <c r="DG41" t="s">
        <v>38</v>
      </c>
      <c r="DH41" t="s">
        <v>3</v>
      </c>
      <c r="DI41" t="s">
        <v>38</v>
      </c>
      <c r="DJ41" t="s">
        <v>38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57</v>
      </c>
      <c r="DW41" t="s">
        <v>57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21</v>
      </c>
      <c r="EH41">
        <v>0</v>
      </c>
      <c r="EI41" t="s">
        <v>3</v>
      </c>
      <c r="EJ41">
        <v>4</v>
      </c>
      <c r="EK41">
        <v>0</v>
      </c>
      <c r="EL41" t="s">
        <v>22</v>
      </c>
      <c r="EM41" t="s">
        <v>23</v>
      </c>
      <c r="EO41" t="s">
        <v>3</v>
      </c>
      <c r="EQ41">
        <v>0</v>
      </c>
      <c r="ER41">
        <v>28007.65</v>
      </c>
      <c r="ES41">
        <v>9.4499999999999993</v>
      </c>
      <c r="ET41">
        <v>3909.03</v>
      </c>
      <c r="EU41">
        <v>2478.6</v>
      </c>
      <c r="EV41">
        <v>24089.17</v>
      </c>
      <c r="EW41">
        <v>45</v>
      </c>
      <c r="EX41">
        <v>0</v>
      </c>
      <c r="EY41">
        <v>0</v>
      </c>
      <c r="FQ41">
        <v>0</v>
      </c>
      <c r="FR41">
        <f t="shared" si="52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540154650</v>
      </c>
      <c r="GG41">
        <v>2</v>
      </c>
      <c r="GH41">
        <v>1</v>
      </c>
      <c r="GI41">
        <v>-2</v>
      </c>
      <c r="GJ41">
        <v>0</v>
      </c>
      <c r="GK41">
        <f>ROUND(R41*(R12)/100,2)</f>
        <v>53.54</v>
      </c>
      <c r="GL41">
        <f t="shared" si="53"/>
        <v>0</v>
      </c>
      <c r="GM41">
        <f t="shared" si="54"/>
        <v>999.12</v>
      </c>
      <c r="GN41">
        <f t="shared" si="55"/>
        <v>0</v>
      </c>
      <c r="GO41">
        <f t="shared" si="56"/>
        <v>0</v>
      </c>
      <c r="GP41">
        <f t="shared" si="57"/>
        <v>999.12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D42">
        <f>ROW(EtalonRes!A35)</f>
        <v>35</v>
      </c>
      <c r="E42" t="s">
        <v>3</v>
      </c>
      <c r="F42" t="s">
        <v>30</v>
      </c>
      <c r="G42" t="s">
        <v>59</v>
      </c>
      <c r="H42" t="s">
        <v>32</v>
      </c>
      <c r="I42">
        <v>2</v>
      </c>
      <c r="J42">
        <v>0</v>
      </c>
      <c r="K42">
        <v>2</v>
      </c>
      <c r="O42">
        <f t="shared" si="28"/>
        <v>29684.720000000001</v>
      </c>
      <c r="P42">
        <f t="shared" si="29"/>
        <v>11695.28</v>
      </c>
      <c r="Q42">
        <f t="shared" si="30"/>
        <v>0</v>
      </c>
      <c r="R42">
        <f t="shared" si="31"/>
        <v>0</v>
      </c>
      <c r="S42">
        <f t="shared" si="32"/>
        <v>17989.439999999999</v>
      </c>
      <c r="T42">
        <f t="shared" si="33"/>
        <v>0</v>
      </c>
      <c r="U42">
        <f t="shared" si="34"/>
        <v>32</v>
      </c>
      <c r="V42">
        <f t="shared" si="35"/>
        <v>0</v>
      </c>
      <c r="W42">
        <f t="shared" si="36"/>
        <v>0</v>
      </c>
      <c r="X42">
        <f t="shared" si="37"/>
        <v>12592.61</v>
      </c>
      <c r="Y42">
        <f t="shared" si="38"/>
        <v>1798.94</v>
      </c>
      <c r="AA42">
        <v>-1</v>
      </c>
      <c r="AB42">
        <f t="shared" si="39"/>
        <v>14842.36</v>
      </c>
      <c r="AC42">
        <f>ROUND((ES42),6)</f>
        <v>5847.64</v>
      </c>
      <c r="AD42">
        <f>ROUND((((ET42)-(EU42))+AE42),6)</f>
        <v>0</v>
      </c>
      <c r="AE42">
        <f>ROUND((EU42),6)</f>
        <v>0</v>
      </c>
      <c r="AF42">
        <f>ROUND((EV42),6)</f>
        <v>8994.7199999999993</v>
      </c>
      <c r="AG42">
        <f t="shared" si="40"/>
        <v>0</v>
      </c>
      <c r="AH42">
        <f>(EW42)</f>
        <v>16</v>
      </c>
      <c r="AI42">
        <f>(EX42)</f>
        <v>0</v>
      </c>
      <c r="AJ42">
        <f t="shared" si="41"/>
        <v>0</v>
      </c>
      <c r="AK42">
        <v>14842.36</v>
      </c>
      <c r="AL42">
        <v>5847.64</v>
      </c>
      <c r="AM42">
        <v>0</v>
      </c>
      <c r="AN42">
        <v>0</v>
      </c>
      <c r="AO42">
        <v>8994.7199999999993</v>
      </c>
      <c r="AP42">
        <v>0</v>
      </c>
      <c r="AQ42">
        <v>16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33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2"/>
        <v>29684.720000000001</v>
      </c>
      <c r="CQ42">
        <f t="shared" si="43"/>
        <v>5847.64</v>
      </c>
      <c r="CR42">
        <f>((((ET42)*BB42-(EU42)*BS42)+AE42*BS42)*AV42)</f>
        <v>0</v>
      </c>
      <c r="CS42">
        <f t="shared" si="44"/>
        <v>0</v>
      </c>
      <c r="CT42">
        <f t="shared" si="45"/>
        <v>8994.7199999999993</v>
      </c>
      <c r="CU42">
        <f t="shared" si="46"/>
        <v>0</v>
      </c>
      <c r="CV42">
        <f t="shared" si="47"/>
        <v>16</v>
      </c>
      <c r="CW42">
        <f t="shared" si="48"/>
        <v>0</v>
      </c>
      <c r="CX42">
        <f t="shared" si="49"/>
        <v>0</v>
      </c>
      <c r="CY42">
        <f t="shared" si="50"/>
        <v>12592.607999999998</v>
      </c>
      <c r="CZ42">
        <f t="shared" si="51"/>
        <v>1798.944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16987630</v>
      </c>
      <c r="DV42" t="s">
        <v>32</v>
      </c>
      <c r="DW42" t="s">
        <v>32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1441815344</v>
      </c>
      <c r="EF42">
        <v>1</v>
      </c>
      <c r="EG42" t="s">
        <v>21</v>
      </c>
      <c r="EH42">
        <v>0</v>
      </c>
      <c r="EI42" t="s">
        <v>3</v>
      </c>
      <c r="EJ42">
        <v>4</v>
      </c>
      <c r="EK42">
        <v>0</v>
      </c>
      <c r="EL42" t="s">
        <v>22</v>
      </c>
      <c r="EM42" t="s">
        <v>23</v>
      </c>
      <c r="EO42" t="s">
        <v>3</v>
      </c>
      <c r="EQ42">
        <v>1311744</v>
      </c>
      <c r="ER42">
        <v>14842.36</v>
      </c>
      <c r="ES42">
        <v>5847.64</v>
      </c>
      <c r="ET42">
        <v>0</v>
      </c>
      <c r="EU42">
        <v>0</v>
      </c>
      <c r="EV42">
        <v>8994.7199999999993</v>
      </c>
      <c r="EW42">
        <v>16</v>
      </c>
      <c r="EX42">
        <v>0</v>
      </c>
      <c r="EY42">
        <v>0</v>
      </c>
      <c r="FQ42">
        <v>0</v>
      </c>
      <c r="FR42">
        <f t="shared" si="52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2108263966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3"/>
        <v>0</v>
      </c>
      <c r="GM42">
        <f t="shared" si="54"/>
        <v>44076.27</v>
      </c>
      <c r="GN42">
        <f t="shared" si="55"/>
        <v>0</v>
      </c>
      <c r="GO42">
        <f t="shared" si="56"/>
        <v>0</v>
      </c>
      <c r="GP42">
        <f t="shared" si="57"/>
        <v>44076.27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HC42">
        <f t="shared" si="60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D43">
        <f>ROW(EtalonRes!A36)</f>
        <v>36</v>
      </c>
      <c r="E43" t="s">
        <v>3</v>
      </c>
      <c r="F43" t="s">
        <v>60</v>
      </c>
      <c r="G43" t="s">
        <v>61</v>
      </c>
      <c r="H43" t="s">
        <v>32</v>
      </c>
      <c r="I43">
        <v>12</v>
      </c>
      <c r="J43">
        <v>0</v>
      </c>
      <c r="K43">
        <v>12</v>
      </c>
      <c r="O43">
        <f t="shared" si="28"/>
        <v>1778.4</v>
      </c>
      <c r="P43">
        <f t="shared" si="29"/>
        <v>0</v>
      </c>
      <c r="Q43">
        <f t="shared" si="30"/>
        <v>0</v>
      </c>
      <c r="R43">
        <f t="shared" si="31"/>
        <v>0</v>
      </c>
      <c r="S43">
        <f t="shared" si="32"/>
        <v>1778.4</v>
      </c>
      <c r="T43">
        <f t="shared" si="33"/>
        <v>0</v>
      </c>
      <c r="U43">
        <f t="shared" si="34"/>
        <v>2.88</v>
      </c>
      <c r="V43">
        <f t="shared" si="35"/>
        <v>0</v>
      </c>
      <c r="W43">
        <f t="shared" si="36"/>
        <v>0</v>
      </c>
      <c r="X43">
        <f t="shared" si="37"/>
        <v>1244.8800000000001</v>
      </c>
      <c r="Y43">
        <f t="shared" si="38"/>
        <v>177.84</v>
      </c>
      <c r="AA43">
        <v>-1</v>
      </c>
      <c r="AB43">
        <f t="shared" si="39"/>
        <v>148.19999999999999</v>
      </c>
      <c r="AC43">
        <f>ROUND(((ES43*4)),6)</f>
        <v>0</v>
      </c>
      <c r="AD43">
        <f>ROUND(((((ET43*4))-((EU43*4)))+AE43),6)</f>
        <v>0</v>
      </c>
      <c r="AE43">
        <f>ROUND(((EU43*4)),6)</f>
        <v>0</v>
      </c>
      <c r="AF43">
        <f>ROUND(((EV43*4)),6)</f>
        <v>148.19999999999999</v>
      </c>
      <c r="AG43">
        <f t="shared" si="40"/>
        <v>0</v>
      </c>
      <c r="AH43">
        <f>((EW43*4))</f>
        <v>0.24</v>
      </c>
      <c r="AI43">
        <f>((EX43*4))</f>
        <v>0</v>
      </c>
      <c r="AJ43">
        <f t="shared" si="41"/>
        <v>0</v>
      </c>
      <c r="AK43">
        <v>37.049999999999997</v>
      </c>
      <c r="AL43">
        <v>0</v>
      </c>
      <c r="AM43">
        <v>0</v>
      </c>
      <c r="AN43">
        <v>0</v>
      </c>
      <c r="AO43">
        <v>37.049999999999997</v>
      </c>
      <c r="AP43">
        <v>0</v>
      </c>
      <c r="AQ43">
        <v>0.06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62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2"/>
        <v>1778.4</v>
      </c>
      <c r="CQ43">
        <f t="shared" si="43"/>
        <v>0</v>
      </c>
      <c r="CR43">
        <f>(((((ET43*4))*BB43-((EU43*4))*BS43)+AE43*BS43)*AV43)</f>
        <v>0</v>
      </c>
      <c r="CS43">
        <f t="shared" si="44"/>
        <v>0</v>
      </c>
      <c r="CT43">
        <f t="shared" si="45"/>
        <v>148.19999999999999</v>
      </c>
      <c r="CU43">
        <f t="shared" si="46"/>
        <v>0</v>
      </c>
      <c r="CV43">
        <f t="shared" si="47"/>
        <v>0.24</v>
      </c>
      <c r="CW43">
        <f t="shared" si="48"/>
        <v>0</v>
      </c>
      <c r="CX43">
        <f t="shared" si="49"/>
        <v>0</v>
      </c>
      <c r="CY43">
        <f t="shared" si="50"/>
        <v>1244.8800000000001</v>
      </c>
      <c r="CZ43">
        <f t="shared" si="51"/>
        <v>177.84</v>
      </c>
      <c r="DC43" t="s">
        <v>3</v>
      </c>
      <c r="DD43" t="s">
        <v>20</v>
      </c>
      <c r="DE43" t="s">
        <v>20</v>
      </c>
      <c r="DF43" t="s">
        <v>20</v>
      </c>
      <c r="DG43" t="s">
        <v>20</v>
      </c>
      <c r="DH43" t="s">
        <v>3</v>
      </c>
      <c r="DI43" t="s">
        <v>20</v>
      </c>
      <c r="DJ43" t="s">
        <v>20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16987630</v>
      </c>
      <c r="DV43" t="s">
        <v>32</v>
      </c>
      <c r="DW43" t="s">
        <v>32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1441815344</v>
      </c>
      <c r="EF43">
        <v>1</v>
      </c>
      <c r="EG43" t="s">
        <v>21</v>
      </c>
      <c r="EH43">
        <v>0</v>
      </c>
      <c r="EI43" t="s">
        <v>3</v>
      </c>
      <c r="EJ43">
        <v>4</v>
      </c>
      <c r="EK43">
        <v>0</v>
      </c>
      <c r="EL43" t="s">
        <v>22</v>
      </c>
      <c r="EM43" t="s">
        <v>23</v>
      </c>
      <c r="EO43" t="s">
        <v>3</v>
      </c>
      <c r="EQ43">
        <v>1024</v>
      </c>
      <c r="ER43">
        <v>37.049999999999997</v>
      </c>
      <c r="ES43">
        <v>0</v>
      </c>
      <c r="ET43">
        <v>0</v>
      </c>
      <c r="EU43">
        <v>0</v>
      </c>
      <c r="EV43">
        <v>37.049999999999997</v>
      </c>
      <c r="EW43">
        <v>0.06</v>
      </c>
      <c r="EX43">
        <v>0</v>
      </c>
      <c r="EY43">
        <v>0</v>
      </c>
      <c r="FQ43">
        <v>0</v>
      </c>
      <c r="FR43">
        <f t="shared" si="52"/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-392802265</v>
      </c>
      <c r="GG43">
        <v>2</v>
      </c>
      <c r="GH43">
        <v>1</v>
      </c>
      <c r="GI43">
        <v>-2</v>
      </c>
      <c r="GJ43">
        <v>0</v>
      </c>
      <c r="GK43">
        <f>ROUND(R43*(R12)/100,2)</f>
        <v>0</v>
      </c>
      <c r="GL43">
        <f t="shared" si="53"/>
        <v>0</v>
      </c>
      <c r="GM43">
        <f t="shared" si="54"/>
        <v>3201.12</v>
      </c>
      <c r="GN43">
        <f t="shared" si="55"/>
        <v>0</v>
      </c>
      <c r="GO43">
        <f t="shared" si="56"/>
        <v>0</v>
      </c>
      <c r="GP43">
        <f t="shared" si="57"/>
        <v>3201.12</v>
      </c>
      <c r="GR43">
        <v>0</v>
      </c>
      <c r="GS43">
        <v>3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59"/>
        <v>0</v>
      </c>
      <c r="HA43">
        <v>0</v>
      </c>
      <c r="HB43">
        <v>0</v>
      </c>
      <c r="HC43">
        <f t="shared" si="60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17</v>
      </c>
      <c r="B44">
        <v>1</v>
      </c>
      <c r="D44">
        <f>ROW(EtalonRes!A38)</f>
        <v>38</v>
      </c>
      <c r="E44" t="s">
        <v>3</v>
      </c>
      <c r="F44" t="s">
        <v>63</v>
      </c>
      <c r="G44" t="s">
        <v>64</v>
      </c>
      <c r="H44" t="s">
        <v>41</v>
      </c>
      <c r="I44">
        <f>ROUND((1)/10,9)</f>
        <v>0.1</v>
      </c>
      <c r="J44">
        <v>0</v>
      </c>
      <c r="K44">
        <f>ROUND((1)/10,9)</f>
        <v>0.1</v>
      </c>
      <c r="O44">
        <f t="shared" si="28"/>
        <v>55.6</v>
      </c>
      <c r="P44">
        <f t="shared" si="29"/>
        <v>0.03</v>
      </c>
      <c r="Q44">
        <f t="shared" si="30"/>
        <v>0</v>
      </c>
      <c r="R44">
        <f t="shared" si="31"/>
        <v>0</v>
      </c>
      <c r="S44">
        <f t="shared" si="32"/>
        <v>55.57</v>
      </c>
      <c r="T44">
        <f t="shared" si="33"/>
        <v>0</v>
      </c>
      <c r="U44">
        <f t="shared" si="34"/>
        <v>9.0000000000000011E-2</v>
      </c>
      <c r="V44">
        <f t="shared" si="35"/>
        <v>0</v>
      </c>
      <c r="W44">
        <f t="shared" si="36"/>
        <v>0</v>
      </c>
      <c r="X44">
        <f t="shared" si="37"/>
        <v>38.9</v>
      </c>
      <c r="Y44">
        <f t="shared" si="38"/>
        <v>5.56</v>
      </c>
      <c r="AA44">
        <v>-1</v>
      </c>
      <c r="AB44">
        <f t="shared" si="39"/>
        <v>556.04999999999995</v>
      </c>
      <c r="AC44">
        <f>ROUND((ES44),6)</f>
        <v>0.31</v>
      </c>
      <c r="AD44">
        <f>ROUND((((ET44)-(EU44))+AE44),6)</f>
        <v>0</v>
      </c>
      <c r="AE44">
        <f>ROUND((EU44),6)</f>
        <v>0</v>
      </c>
      <c r="AF44">
        <f>ROUND((EV44),6)</f>
        <v>555.74</v>
      </c>
      <c r="AG44">
        <f t="shared" si="40"/>
        <v>0</v>
      </c>
      <c r="AH44">
        <f>(EW44)</f>
        <v>0.9</v>
      </c>
      <c r="AI44">
        <f>(EX44)</f>
        <v>0</v>
      </c>
      <c r="AJ44">
        <f t="shared" si="41"/>
        <v>0</v>
      </c>
      <c r="AK44">
        <v>556.04999999999995</v>
      </c>
      <c r="AL44">
        <v>0.31</v>
      </c>
      <c r="AM44">
        <v>0</v>
      </c>
      <c r="AN44">
        <v>0</v>
      </c>
      <c r="AO44">
        <v>555.74</v>
      </c>
      <c r="AP44">
        <v>0</v>
      </c>
      <c r="AQ44">
        <v>0.9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4</v>
      </c>
      <c r="BJ44" t="s">
        <v>65</v>
      </c>
      <c r="BM44">
        <v>0</v>
      </c>
      <c r="BN44">
        <v>0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2"/>
        <v>55.6</v>
      </c>
      <c r="CQ44">
        <f t="shared" si="43"/>
        <v>0.31</v>
      </c>
      <c r="CR44">
        <f>((((ET44)*BB44-(EU44)*BS44)+AE44*BS44)*AV44)</f>
        <v>0</v>
      </c>
      <c r="CS44">
        <f t="shared" si="44"/>
        <v>0</v>
      </c>
      <c r="CT44">
        <f t="shared" si="45"/>
        <v>555.74</v>
      </c>
      <c r="CU44">
        <f t="shared" si="46"/>
        <v>0</v>
      </c>
      <c r="CV44">
        <f t="shared" si="47"/>
        <v>0.9</v>
      </c>
      <c r="CW44">
        <f t="shared" si="48"/>
        <v>0</v>
      </c>
      <c r="CX44">
        <f t="shared" si="49"/>
        <v>0</v>
      </c>
      <c r="CY44">
        <f t="shared" si="50"/>
        <v>38.899000000000001</v>
      </c>
      <c r="CZ44">
        <f t="shared" si="51"/>
        <v>5.5570000000000004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16987630</v>
      </c>
      <c r="DV44" t="s">
        <v>41</v>
      </c>
      <c r="DW44" t="s">
        <v>41</v>
      </c>
      <c r="DX44">
        <v>10</v>
      </c>
      <c r="DZ44" t="s">
        <v>3</v>
      </c>
      <c r="EA44" t="s">
        <v>3</v>
      </c>
      <c r="EB44" t="s">
        <v>3</v>
      </c>
      <c r="EC44" t="s">
        <v>3</v>
      </c>
      <c r="EE44">
        <v>1441815344</v>
      </c>
      <c r="EF44">
        <v>1</v>
      </c>
      <c r="EG44" t="s">
        <v>21</v>
      </c>
      <c r="EH44">
        <v>0</v>
      </c>
      <c r="EI44" t="s">
        <v>3</v>
      </c>
      <c r="EJ44">
        <v>4</v>
      </c>
      <c r="EK44">
        <v>0</v>
      </c>
      <c r="EL44" t="s">
        <v>22</v>
      </c>
      <c r="EM44" t="s">
        <v>23</v>
      </c>
      <c r="EO44" t="s">
        <v>3</v>
      </c>
      <c r="EQ44">
        <v>1024</v>
      </c>
      <c r="ER44">
        <v>556.04999999999995</v>
      </c>
      <c r="ES44">
        <v>0.31</v>
      </c>
      <c r="ET44">
        <v>0</v>
      </c>
      <c r="EU44">
        <v>0</v>
      </c>
      <c r="EV44">
        <v>555.74</v>
      </c>
      <c r="EW44">
        <v>0.9</v>
      </c>
      <c r="EX44">
        <v>0</v>
      </c>
      <c r="EY44">
        <v>0</v>
      </c>
      <c r="FQ44">
        <v>0</v>
      </c>
      <c r="FR44">
        <f t="shared" si="52"/>
        <v>0</v>
      </c>
      <c r="FS44">
        <v>0</v>
      </c>
      <c r="FX44">
        <v>70</v>
      </c>
      <c r="FY44">
        <v>10</v>
      </c>
      <c r="GA44" t="s">
        <v>3</v>
      </c>
      <c r="GD44">
        <v>0</v>
      </c>
      <c r="GF44">
        <v>505455875</v>
      </c>
      <c r="GG44">
        <v>2</v>
      </c>
      <c r="GH44">
        <v>1</v>
      </c>
      <c r="GI44">
        <v>-2</v>
      </c>
      <c r="GJ44">
        <v>0</v>
      </c>
      <c r="GK44">
        <f>ROUND(R44*(R12)/100,2)</f>
        <v>0</v>
      </c>
      <c r="GL44">
        <f t="shared" si="53"/>
        <v>0</v>
      </c>
      <c r="GM44">
        <f t="shared" si="54"/>
        <v>100.06</v>
      </c>
      <c r="GN44">
        <f t="shared" si="55"/>
        <v>0</v>
      </c>
      <c r="GO44">
        <f t="shared" si="56"/>
        <v>0</v>
      </c>
      <c r="GP44">
        <f t="shared" si="57"/>
        <v>100.06</v>
      </c>
      <c r="GR44">
        <v>0</v>
      </c>
      <c r="GS44">
        <v>3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59"/>
        <v>0</v>
      </c>
      <c r="HA44">
        <v>0</v>
      </c>
      <c r="HB44">
        <v>0</v>
      </c>
      <c r="HC44">
        <f t="shared" si="60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17</v>
      </c>
      <c r="B45">
        <v>1</v>
      </c>
      <c r="D45">
        <f>ROW(EtalonRes!A41)</f>
        <v>41</v>
      </c>
      <c r="E45" t="s">
        <v>66</v>
      </c>
      <c r="F45" t="s">
        <v>67</v>
      </c>
      <c r="G45" t="s">
        <v>68</v>
      </c>
      <c r="H45" t="s">
        <v>57</v>
      </c>
      <c r="I45">
        <f>ROUND((23)/100,9)</f>
        <v>0.23</v>
      </c>
      <c r="J45">
        <v>0</v>
      </c>
      <c r="K45">
        <f>ROUND((23)/100,9)</f>
        <v>0.23</v>
      </c>
      <c r="O45">
        <f t="shared" si="28"/>
        <v>1818.65</v>
      </c>
      <c r="P45">
        <f t="shared" si="29"/>
        <v>89.83</v>
      </c>
      <c r="Q45">
        <f t="shared" si="30"/>
        <v>0</v>
      </c>
      <c r="R45">
        <f t="shared" si="31"/>
        <v>0</v>
      </c>
      <c r="S45">
        <f t="shared" si="32"/>
        <v>1728.82</v>
      </c>
      <c r="T45">
        <f t="shared" si="33"/>
        <v>0</v>
      </c>
      <c r="U45">
        <f t="shared" si="34"/>
        <v>3.4109000000000003</v>
      </c>
      <c r="V45">
        <f t="shared" si="35"/>
        <v>0</v>
      </c>
      <c r="W45">
        <f t="shared" si="36"/>
        <v>0</v>
      </c>
      <c r="X45">
        <f t="shared" si="37"/>
        <v>1210.17</v>
      </c>
      <c r="Y45">
        <f t="shared" si="38"/>
        <v>172.88</v>
      </c>
      <c r="AA45">
        <v>1470268931</v>
      </c>
      <c r="AB45">
        <f t="shared" si="39"/>
        <v>7907.16</v>
      </c>
      <c r="AC45">
        <f>ROUND((ES45),6)</f>
        <v>390.57</v>
      </c>
      <c r="AD45">
        <f>ROUND((((ET45)-(EU45))+AE45),6)</f>
        <v>0</v>
      </c>
      <c r="AE45">
        <f>ROUND((EU45),6)</f>
        <v>0</v>
      </c>
      <c r="AF45">
        <f>ROUND((EV45),6)</f>
        <v>7516.59</v>
      </c>
      <c r="AG45">
        <f t="shared" si="40"/>
        <v>0</v>
      </c>
      <c r="AH45">
        <f>(EW45)</f>
        <v>14.83</v>
      </c>
      <c r="AI45">
        <f>(EX45)</f>
        <v>0</v>
      </c>
      <c r="AJ45">
        <f t="shared" si="41"/>
        <v>0</v>
      </c>
      <c r="AK45">
        <v>7907.16</v>
      </c>
      <c r="AL45">
        <v>390.57</v>
      </c>
      <c r="AM45">
        <v>0</v>
      </c>
      <c r="AN45">
        <v>0</v>
      </c>
      <c r="AO45">
        <v>7516.59</v>
      </c>
      <c r="AP45">
        <v>0</v>
      </c>
      <c r="AQ45">
        <v>14.83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69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2"/>
        <v>1818.6499999999999</v>
      </c>
      <c r="CQ45">
        <f t="shared" si="43"/>
        <v>390.57</v>
      </c>
      <c r="CR45">
        <f>((((ET45)*BB45-(EU45)*BS45)+AE45*BS45)*AV45)</f>
        <v>0</v>
      </c>
      <c r="CS45">
        <f t="shared" si="44"/>
        <v>0</v>
      </c>
      <c r="CT45">
        <f t="shared" si="45"/>
        <v>7516.59</v>
      </c>
      <c r="CU45">
        <f t="shared" si="46"/>
        <v>0</v>
      </c>
      <c r="CV45">
        <f t="shared" si="47"/>
        <v>14.83</v>
      </c>
      <c r="CW45">
        <f t="shared" si="48"/>
        <v>0</v>
      </c>
      <c r="CX45">
        <f t="shared" si="49"/>
        <v>0</v>
      </c>
      <c r="CY45">
        <f t="shared" si="50"/>
        <v>1210.174</v>
      </c>
      <c r="CZ45">
        <f t="shared" si="51"/>
        <v>172.88200000000001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16987630</v>
      </c>
      <c r="DV45" t="s">
        <v>57</v>
      </c>
      <c r="DW45" t="s">
        <v>57</v>
      </c>
      <c r="DX45">
        <v>100</v>
      </c>
      <c r="DZ45" t="s">
        <v>3</v>
      </c>
      <c r="EA45" t="s">
        <v>3</v>
      </c>
      <c r="EB45" t="s">
        <v>3</v>
      </c>
      <c r="EC45" t="s">
        <v>3</v>
      </c>
      <c r="EE45">
        <v>1441815344</v>
      </c>
      <c r="EF45">
        <v>1</v>
      </c>
      <c r="EG45" t="s">
        <v>21</v>
      </c>
      <c r="EH45">
        <v>0</v>
      </c>
      <c r="EI45" t="s">
        <v>3</v>
      </c>
      <c r="EJ45">
        <v>4</v>
      </c>
      <c r="EK45">
        <v>0</v>
      </c>
      <c r="EL45" t="s">
        <v>22</v>
      </c>
      <c r="EM45" t="s">
        <v>23</v>
      </c>
      <c r="EO45" t="s">
        <v>3</v>
      </c>
      <c r="EQ45">
        <v>0</v>
      </c>
      <c r="ER45">
        <v>7907.16</v>
      </c>
      <c r="ES45">
        <v>390.57</v>
      </c>
      <c r="ET45">
        <v>0</v>
      </c>
      <c r="EU45">
        <v>0</v>
      </c>
      <c r="EV45">
        <v>7516.59</v>
      </c>
      <c r="EW45">
        <v>14.83</v>
      </c>
      <c r="EX45">
        <v>0</v>
      </c>
      <c r="EY45">
        <v>0</v>
      </c>
      <c r="FQ45">
        <v>0</v>
      </c>
      <c r="FR45">
        <f t="shared" si="52"/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443158893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53"/>
        <v>0</v>
      </c>
      <c r="GM45">
        <f t="shared" si="54"/>
        <v>3201.7</v>
      </c>
      <c r="GN45">
        <f t="shared" si="55"/>
        <v>0</v>
      </c>
      <c r="GO45">
        <f t="shared" si="56"/>
        <v>0</v>
      </c>
      <c r="GP45">
        <f t="shared" si="57"/>
        <v>3201.7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59"/>
        <v>0</v>
      </c>
      <c r="HA45">
        <v>0</v>
      </c>
      <c r="HB45">
        <v>0</v>
      </c>
      <c r="HC45">
        <f t="shared" si="60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7" spans="1:245" x14ac:dyDescent="0.2">
      <c r="A47" s="2">
        <v>51</v>
      </c>
      <c r="B47" s="2">
        <f>B28</f>
        <v>1</v>
      </c>
      <c r="C47" s="2">
        <f>A28</f>
        <v>5</v>
      </c>
      <c r="D47" s="2">
        <f>ROW(A28)</f>
        <v>28</v>
      </c>
      <c r="E47" s="2"/>
      <c r="F47" s="2" t="str">
        <f>IF(F28&lt;&gt;"",F28,"")</f>
        <v>Новый подраздел</v>
      </c>
      <c r="G47" s="2" t="str">
        <f>IF(G28&lt;&gt;"",G28,"")</f>
        <v>Система водоснабжения</v>
      </c>
      <c r="H47" s="2">
        <v>0</v>
      </c>
      <c r="I47" s="2"/>
      <c r="J47" s="2"/>
      <c r="K47" s="2"/>
      <c r="L47" s="2"/>
      <c r="M47" s="2"/>
      <c r="N47" s="2"/>
      <c r="O47" s="2">
        <f t="shared" ref="O47:T47" si="61">ROUND(AB47,2)</f>
        <v>26198.48</v>
      </c>
      <c r="P47" s="2">
        <f t="shared" si="61"/>
        <v>2242.9299999999998</v>
      </c>
      <c r="Q47" s="2">
        <f t="shared" si="61"/>
        <v>78.180000000000007</v>
      </c>
      <c r="R47" s="2">
        <f t="shared" si="61"/>
        <v>49.57</v>
      </c>
      <c r="S47" s="2">
        <f t="shared" si="61"/>
        <v>23877.37</v>
      </c>
      <c r="T47" s="2">
        <f t="shared" si="61"/>
        <v>0</v>
      </c>
      <c r="U47" s="2">
        <f>AH47</f>
        <v>42.810899999999997</v>
      </c>
      <c r="V47" s="2">
        <f>AI47</f>
        <v>0</v>
      </c>
      <c r="W47" s="2">
        <f>ROUND(AJ47,2)</f>
        <v>0</v>
      </c>
      <c r="X47" s="2">
        <f>ROUND(AK47,2)</f>
        <v>16714.16</v>
      </c>
      <c r="Y47" s="2">
        <f>ROUND(AL47,2)</f>
        <v>2387.73</v>
      </c>
      <c r="Z47" s="2"/>
      <c r="AA47" s="2"/>
      <c r="AB47" s="2">
        <f>ROUND(SUMIF(AA32:AA45,"=1470268931",O32:O45),2)</f>
        <v>26198.48</v>
      </c>
      <c r="AC47" s="2">
        <f>ROUND(SUMIF(AA32:AA45,"=1470268931",P32:P45),2)</f>
        <v>2242.9299999999998</v>
      </c>
      <c r="AD47" s="2">
        <f>ROUND(SUMIF(AA32:AA45,"=1470268931",Q32:Q45),2)</f>
        <v>78.180000000000007</v>
      </c>
      <c r="AE47" s="2">
        <f>ROUND(SUMIF(AA32:AA45,"=1470268931",R32:R45),2)</f>
        <v>49.57</v>
      </c>
      <c r="AF47" s="2">
        <f>ROUND(SUMIF(AA32:AA45,"=1470268931",S32:S45),2)</f>
        <v>23877.37</v>
      </c>
      <c r="AG47" s="2">
        <f>ROUND(SUMIF(AA32:AA45,"=1470268931",T32:T45),2)</f>
        <v>0</v>
      </c>
      <c r="AH47" s="2">
        <f>SUMIF(AA32:AA45,"=1470268931",U32:U45)</f>
        <v>42.810899999999997</v>
      </c>
      <c r="AI47" s="2">
        <f>SUMIF(AA32:AA45,"=1470268931",V32:V45)</f>
        <v>0</v>
      </c>
      <c r="AJ47" s="2">
        <f>ROUND(SUMIF(AA32:AA45,"=1470268931",W32:W45),2)</f>
        <v>0</v>
      </c>
      <c r="AK47" s="2">
        <f>ROUND(SUMIF(AA32:AA45,"=1470268931",X32:X45),2)</f>
        <v>16714.16</v>
      </c>
      <c r="AL47" s="2">
        <f>ROUND(SUMIF(AA32:AA45,"=1470268931",Y32:Y45),2)</f>
        <v>2387.73</v>
      </c>
      <c r="AM47" s="2"/>
      <c r="AN47" s="2"/>
      <c r="AO47" s="2">
        <f t="shared" ref="AO47:BD47" si="62">ROUND(BX47,2)</f>
        <v>0</v>
      </c>
      <c r="AP47" s="2">
        <f t="shared" si="62"/>
        <v>0</v>
      </c>
      <c r="AQ47" s="2">
        <f t="shared" si="62"/>
        <v>0</v>
      </c>
      <c r="AR47" s="2">
        <f t="shared" si="62"/>
        <v>45353.91</v>
      </c>
      <c r="AS47" s="2">
        <f t="shared" si="62"/>
        <v>0</v>
      </c>
      <c r="AT47" s="2">
        <f t="shared" si="62"/>
        <v>0</v>
      </c>
      <c r="AU47" s="2">
        <f t="shared" si="62"/>
        <v>45353.91</v>
      </c>
      <c r="AV47" s="2">
        <f t="shared" si="62"/>
        <v>2242.9299999999998</v>
      </c>
      <c r="AW47" s="2">
        <f t="shared" si="62"/>
        <v>2242.9299999999998</v>
      </c>
      <c r="AX47" s="2">
        <f t="shared" si="62"/>
        <v>0</v>
      </c>
      <c r="AY47" s="2">
        <f t="shared" si="62"/>
        <v>2242.9299999999998</v>
      </c>
      <c r="AZ47" s="2">
        <f t="shared" si="62"/>
        <v>0</v>
      </c>
      <c r="BA47" s="2">
        <f t="shared" si="62"/>
        <v>0</v>
      </c>
      <c r="BB47" s="2">
        <f t="shared" si="62"/>
        <v>0</v>
      </c>
      <c r="BC47" s="2">
        <f t="shared" si="62"/>
        <v>0</v>
      </c>
      <c r="BD47" s="2">
        <f t="shared" si="62"/>
        <v>0</v>
      </c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>
        <f>ROUND(SUMIF(AA32:AA45,"=1470268931",FQ32:FQ45),2)</f>
        <v>0</v>
      </c>
      <c r="BY47" s="2">
        <f>ROUND(SUMIF(AA32:AA45,"=1470268931",FR32:FR45),2)</f>
        <v>0</v>
      </c>
      <c r="BZ47" s="2">
        <f>ROUND(SUMIF(AA32:AA45,"=1470268931",GL32:GL45),2)</f>
        <v>0</v>
      </c>
      <c r="CA47" s="2">
        <f>ROUND(SUMIF(AA32:AA45,"=1470268931",GM32:GM45),2)</f>
        <v>45353.91</v>
      </c>
      <c r="CB47" s="2">
        <f>ROUND(SUMIF(AA32:AA45,"=1470268931",GN32:GN45),2)</f>
        <v>0</v>
      </c>
      <c r="CC47" s="2">
        <f>ROUND(SUMIF(AA32:AA45,"=1470268931",GO32:GO45),2)</f>
        <v>0</v>
      </c>
      <c r="CD47" s="2">
        <f>ROUND(SUMIF(AA32:AA45,"=1470268931",GP32:GP45),2)</f>
        <v>45353.91</v>
      </c>
      <c r="CE47" s="2">
        <f>AC47-BX47</f>
        <v>2242.9299999999998</v>
      </c>
      <c r="CF47" s="2">
        <f>AC47-BY47</f>
        <v>2242.9299999999998</v>
      </c>
      <c r="CG47" s="2">
        <f>BX47-BZ47</f>
        <v>0</v>
      </c>
      <c r="CH47" s="2">
        <f>AC47-BX47-BY47+BZ47</f>
        <v>2242.9299999999998</v>
      </c>
      <c r="CI47" s="2">
        <f>BY47-BZ47</f>
        <v>0</v>
      </c>
      <c r="CJ47" s="2">
        <f>ROUND(SUMIF(AA32:AA45,"=1470268931",GX32:GX45),2)</f>
        <v>0</v>
      </c>
      <c r="CK47" s="2">
        <f>ROUND(SUMIF(AA32:AA45,"=1470268931",GY32:GY45),2)</f>
        <v>0</v>
      </c>
      <c r="CL47" s="2">
        <f>ROUND(SUMIF(AA32:AA45,"=1470268931",GZ32:GZ45),2)</f>
        <v>0</v>
      </c>
      <c r="CM47" s="2">
        <f>ROUND(SUMIF(AA32:AA45,"=1470268931",HD32:HD45),2)</f>
        <v>0</v>
      </c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>
        <v>0</v>
      </c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201</v>
      </c>
      <c r="F49" s="4">
        <f>ROUND(Source!O47,O49)</f>
        <v>26198.48</v>
      </c>
      <c r="G49" s="4" t="s">
        <v>70</v>
      </c>
      <c r="H49" s="4" t="s">
        <v>71</v>
      </c>
      <c r="I49" s="4"/>
      <c r="J49" s="4"/>
      <c r="K49" s="4">
        <v>201</v>
      </c>
      <c r="L49" s="4">
        <v>1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26198.48</v>
      </c>
      <c r="X49" s="4">
        <v>1</v>
      </c>
      <c r="Y49" s="4">
        <v>26198.48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202</v>
      </c>
      <c r="F50" s="4">
        <f>ROUND(Source!P47,O50)</f>
        <v>2242.9299999999998</v>
      </c>
      <c r="G50" s="4" t="s">
        <v>72</v>
      </c>
      <c r="H50" s="4" t="s">
        <v>73</v>
      </c>
      <c r="I50" s="4"/>
      <c r="J50" s="4"/>
      <c r="K50" s="4">
        <v>202</v>
      </c>
      <c r="L50" s="4">
        <v>2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2242.9299999999998</v>
      </c>
      <c r="X50" s="4">
        <v>1</v>
      </c>
      <c r="Y50" s="4">
        <v>2242.9299999999998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222</v>
      </c>
      <c r="F51" s="4">
        <f>ROUND(Source!AO47,O51)</f>
        <v>0</v>
      </c>
      <c r="G51" s="4" t="s">
        <v>74</v>
      </c>
      <c r="H51" s="4" t="s">
        <v>75</v>
      </c>
      <c r="I51" s="4"/>
      <c r="J51" s="4"/>
      <c r="K51" s="4">
        <v>222</v>
      </c>
      <c r="L51" s="4">
        <v>3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225</v>
      </c>
      <c r="F52" s="4">
        <f>ROUND(Source!AV47,O52)</f>
        <v>2242.9299999999998</v>
      </c>
      <c r="G52" s="4" t="s">
        <v>76</v>
      </c>
      <c r="H52" s="4" t="s">
        <v>77</v>
      </c>
      <c r="I52" s="4"/>
      <c r="J52" s="4"/>
      <c r="K52" s="4">
        <v>225</v>
      </c>
      <c r="L52" s="4">
        <v>4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2242.9299999999998</v>
      </c>
      <c r="X52" s="4">
        <v>1</v>
      </c>
      <c r="Y52" s="4">
        <v>2242.9299999999998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226</v>
      </c>
      <c r="F53" s="4">
        <f>ROUND(Source!AW47,O53)</f>
        <v>2242.9299999999998</v>
      </c>
      <c r="G53" s="4" t="s">
        <v>78</v>
      </c>
      <c r="H53" s="4" t="s">
        <v>79</v>
      </c>
      <c r="I53" s="4"/>
      <c r="J53" s="4"/>
      <c r="K53" s="4">
        <v>226</v>
      </c>
      <c r="L53" s="4">
        <v>5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2242.9299999999998</v>
      </c>
      <c r="X53" s="4">
        <v>1</v>
      </c>
      <c r="Y53" s="4">
        <v>2242.9299999999998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227</v>
      </c>
      <c r="F54" s="4">
        <f>ROUND(Source!AX47,O54)</f>
        <v>0</v>
      </c>
      <c r="G54" s="4" t="s">
        <v>80</v>
      </c>
      <c r="H54" s="4" t="s">
        <v>81</v>
      </c>
      <c r="I54" s="4"/>
      <c r="J54" s="4"/>
      <c r="K54" s="4">
        <v>227</v>
      </c>
      <c r="L54" s="4">
        <v>6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228</v>
      </c>
      <c r="F55" s="4">
        <f>ROUND(Source!AY47,O55)</f>
        <v>2242.9299999999998</v>
      </c>
      <c r="G55" s="4" t="s">
        <v>82</v>
      </c>
      <c r="H55" s="4" t="s">
        <v>83</v>
      </c>
      <c r="I55" s="4"/>
      <c r="J55" s="4"/>
      <c r="K55" s="4">
        <v>228</v>
      </c>
      <c r="L55" s="4">
        <v>7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2242.9299999999998</v>
      </c>
      <c r="X55" s="4">
        <v>1</v>
      </c>
      <c r="Y55" s="4">
        <v>2242.9299999999998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216</v>
      </c>
      <c r="F56" s="4">
        <f>ROUND(Source!AP47,O56)</f>
        <v>0</v>
      </c>
      <c r="G56" s="4" t="s">
        <v>84</v>
      </c>
      <c r="H56" s="4" t="s">
        <v>85</v>
      </c>
      <c r="I56" s="4"/>
      <c r="J56" s="4"/>
      <c r="K56" s="4">
        <v>216</v>
      </c>
      <c r="L56" s="4">
        <v>8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223</v>
      </c>
      <c r="F57" s="4">
        <f>ROUND(Source!AQ47,O57)</f>
        <v>0</v>
      </c>
      <c r="G57" s="4" t="s">
        <v>86</v>
      </c>
      <c r="H57" s="4" t="s">
        <v>87</v>
      </c>
      <c r="I57" s="4"/>
      <c r="J57" s="4"/>
      <c r="K57" s="4">
        <v>223</v>
      </c>
      <c r="L57" s="4">
        <v>9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229</v>
      </c>
      <c r="F58" s="4">
        <f>ROUND(Source!AZ47,O58)</f>
        <v>0</v>
      </c>
      <c r="G58" s="4" t="s">
        <v>88</v>
      </c>
      <c r="H58" s="4" t="s">
        <v>89</v>
      </c>
      <c r="I58" s="4"/>
      <c r="J58" s="4"/>
      <c r="K58" s="4">
        <v>229</v>
      </c>
      <c r="L58" s="4">
        <v>10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203</v>
      </c>
      <c r="F59" s="4">
        <f>ROUND(Source!Q47,O59)</f>
        <v>78.180000000000007</v>
      </c>
      <c r="G59" s="4" t="s">
        <v>90</v>
      </c>
      <c r="H59" s="4" t="s">
        <v>91</v>
      </c>
      <c r="I59" s="4"/>
      <c r="J59" s="4"/>
      <c r="K59" s="4">
        <v>203</v>
      </c>
      <c r="L59" s="4">
        <v>11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78.180000000000007</v>
      </c>
      <c r="X59" s="4">
        <v>1</v>
      </c>
      <c r="Y59" s="4">
        <v>78.180000000000007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231</v>
      </c>
      <c r="F60" s="4">
        <f>ROUND(Source!BB47,O60)</f>
        <v>0</v>
      </c>
      <c r="G60" s="4" t="s">
        <v>92</v>
      </c>
      <c r="H60" s="4" t="s">
        <v>93</v>
      </c>
      <c r="I60" s="4"/>
      <c r="J60" s="4"/>
      <c r="K60" s="4">
        <v>231</v>
      </c>
      <c r="L60" s="4">
        <v>12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204</v>
      </c>
      <c r="F61" s="4">
        <f>ROUND(Source!R47,O61)</f>
        <v>49.57</v>
      </c>
      <c r="G61" s="4" t="s">
        <v>94</v>
      </c>
      <c r="H61" s="4" t="s">
        <v>95</v>
      </c>
      <c r="I61" s="4"/>
      <c r="J61" s="4"/>
      <c r="K61" s="4">
        <v>204</v>
      </c>
      <c r="L61" s="4">
        <v>13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49.57</v>
      </c>
      <c r="X61" s="4">
        <v>1</v>
      </c>
      <c r="Y61" s="4">
        <v>49.57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205</v>
      </c>
      <c r="F62" s="4">
        <f>ROUND(Source!S47,O62)</f>
        <v>23877.37</v>
      </c>
      <c r="G62" s="4" t="s">
        <v>96</v>
      </c>
      <c r="H62" s="4" t="s">
        <v>97</v>
      </c>
      <c r="I62" s="4"/>
      <c r="J62" s="4"/>
      <c r="K62" s="4">
        <v>205</v>
      </c>
      <c r="L62" s="4">
        <v>14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23877.37</v>
      </c>
      <c r="X62" s="4">
        <v>1</v>
      </c>
      <c r="Y62" s="4">
        <v>23877.37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232</v>
      </c>
      <c r="F63" s="4">
        <f>ROUND(Source!BC47,O63)</f>
        <v>0</v>
      </c>
      <c r="G63" s="4" t="s">
        <v>98</v>
      </c>
      <c r="H63" s="4" t="s">
        <v>99</v>
      </c>
      <c r="I63" s="4"/>
      <c r="J63" s="4"/>
      <c r="K63" s="4">
        <v>232</v>
      </c>
      <c r="L63" s="4">
        <v>15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214</v>
      </c>
      <c r="F64" s="4">
        <f>ROUND(Source!AS47,O64)</f>
        <v>0</v>
      </c>
      <c r="G64" s="4" t="s">
        <v>100</v>
      </c>
      <c r="H64" s="4" t="s">
        <v>101</v>
      </c>
      <c r="I64" s="4"/>
      <c r="J64" s="4"/>
      <c r="K64" s="4">
        <v>214</v>
      </c>
      <c r="L64" s="4">
        <v>16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 x14ac:dyDescent="0.2">
      <c r="A65" s="4">
        <v>50</v>
      </c>
      <c r="B65" s="4">
        <v>0</v>
      </c>
      <c r="C65" s="4">
        <v>0</v>
      </c>
      <c r="D65" s="4">
        <v>1</v>
      </c>
      <c r="E65" s="4">
        <v>215</v>
      </c>
      <c r="F65" s="4">
        <f>ROUND(Source!AT47,O65)</f>
        <v>0</v>
      </c>
      <c r="G65" s="4" t="s">
        <v>102</v>
      </c>
      <c r="H65" s="4" t="s">
        <v>103</v>
      </c>
      <c r="I65" s="4"/>
      <c r="J65" s="4"/>
      <c r="K65" s="4">
        <v>215</v>
      </c>
      <c r="L65" s="4">
        <v>17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06" x14ac:dyDescent="0.2">
      <c r="A66" s="4">
        <v>50</v>
      </c>
      <c r="B66" s="4">
        <v>0</v>
      </c>
      <c r="C66" s="4">
        <v>0</v>
      </c>
      <c r="D66" s="4">
        <v>1</v>
      </c>
      <c r="E66" s="4">
        <v>217</v>
      </c>
      <c r="F66" s="4">
        <f>ROUND(Source!AU47,O66)</f>
        <v>45353.91</v>
      </c>
      <c r="G66" s="4" t="s">
        <v>104</v>
      </c>
      <c r="H66" s="4" t="s">
        <v>105</v>
      </c>
      <c r="I66" s="4"/>
      <c r="J66" s="4"/>
      <c r="K66" s="4">
        <v>217</v>
      </c>
      <c r="L66" s="4">
        <v>18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45353.91</v>
      </c>
      <c r="X66" s="4">
        <v>1</v>
      </c>
      <c r="Y66" s="4">
        <v>45353.91</v>
      </c>
      <c r="Z66" s="4"/>
      <c r="AA66" s="4"/>
      <c r="AB66" s="4"/>
    </row>
    <row r="67" spans="1:206" x14ac:dyDescent="0.2">
      <c r="A67" s="4">
        <v>50</v>
      </c>
      <c r="B67" s="4">
        <v>0</v>
      </c>
      <c r="C67" s="4">
        <v>0</v>
      </c>
      <c r="D67" s="4">
        <v>1</v>
      </c>
      <c r="E67" s="4">
        <v>230</v>
      </c>
      <c r="F67" s="4">
        <f>ROUND(Source!BA47,O67)</f>
        <v>0</v>
      </c>
      <c r="G67" s="4" t="s">
        <v>106</v>
      </c>
      <c r="H67" s="4" t="s">
        <v>107</v>
      </c>
      <c r="I67" s="4"/>
      <c r="J67" s="4"/>
      <c r="K67" s="4">
        <v>230</v>
      </c>
      <c r="L67" s="4">
        <v>19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206</v>
      </c>
      <c r="F68" s="4">
        <f>ROUND(Source!T47,O68)</f>
        <v>0</v>
      </c>
      <c r="G68" s="4" t="s">
        <v>108</v>
      </c>
      <c r="H68" s="4" t="s">
        <v>109</v>
      </c>
      <c r="I68" s="4"/>
      <c r="J68" s="4"/>
      <c r="K68" s="4">
        <v>206</v>
      </c>
      <c r="L68" s="4">
        <v>20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207</v>
      </c>
      <c r="F69" s="4">
        <f>Source!U47</f>
        <v>42.810899999999997</v>
      </c>
      <c r="G69" s="4" t="s">
        <v>110</v>
      </c>
      <c r="H69" s="4" t="s">
        <v>111</v>
      </c>
      <c r="I69" s="4"/>
      <c r="J69" s="4"/>
      <c r="K69" s="4">
        <v>207</v>
      </c>
      <c r="L69" s="4">
        <v>21</v>
      </c>
      <c r="M69" s="4">
        <v>3</v>
      </c>
      <c r="N69" s="4" t="s">
        <v>3</v>
      </c>
      <c r="O69" s="4">
        <v>-1</v>
      </c>
      <c r="P69" s="4"/>
      <c r="Q69" s="4"/>
      <c r="R69" s="4"/>
      <c r="S69" s="4"/>
      <c r="T69" s="4"/>
      <c r="U69" s="4"/>
      <c r="V69" s="4"/>
      <c r="W69" s="4">
        <v>42.810899999999997</v>
      </c>
      <c r="X69" s="4">
        <v>1</v>
      </c>
      <c r="Y69" s="4">
        <v>42.810899999999997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208</v>
      </c>
      <c r="F70" s="4">
        <f>Source!V47</f>
        <v>0</v>
      </c>
      <c r="G70" s="4" t="s">
        <v>112</v>
      </c>
      <c r="H70" s="4" t="s">
        <v>113</v>
      </c>
      <c r="I70" s="4"/>
      <c r="J70" s="4"/>
      <c r="K70" s="4">
        <v>208</v>
      </c>
      <c r="L70" s="4">
        <v>22</v>
      </c>
      <c r="M70" s="4">
        <v>3</v>
      </c>
      <c r="N70" s="4" t="s">
        <v>3</v>
      </c>
      <c r="O70" s="4">
        <v>-1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209</v>
      </c>
      <c r="F71" s="4">
        <f>ROUND(Source!W47,O71)</f>
        <v>0</v>
      </c>
      <c r="G71" s="4" t="s">
        <v>114</v>
      </c>
      <c r="H71" s="4" t="s">
        <v>115</v>
      </c>
      <c r="I71" s="4"/>
      <c r="J71" s="4"/>
      <c r="K71" s="4">
        <v>209</v>
      </c>
      <c r="L71" s="4">
        <v>23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233</v>
      </c>
      <c r="F72" s="4">
        <f>ROUND(Source!BD47,O72)</f>
        <v>0</v>
      </c>
      <c r="G72" s="4" t="s">
        <v>116</v>
      </c>
      <c r="H72" s="4" t="s">
        <v>117</v>
      </c>
      <c r="I72" s="4"/>
      <c r="J72" s="4"/>
      <c r="K72" s="4">
        <v>233</v>
      </c>
      <c r="L72" s="4">
        <v>24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210</v>
      </c>
      <c r="F73" s="4">
        <f>ROUND(Source!X47,O73)</f>
        <v>16714.16</v>
      </c>
      <c r="G73" s="4" t="s">
        <v>118</v>
      </c>
      <c r="H73" s="4" t="s">
        <v>119</v>
      </c>
      <c r="I73" s="4"/>
      <c r="J73" s="4"/>
      <c r="K73" s="4">
        <v>210</v>
      </c>
      <c r="L73" s="4">
        <v>25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16714.16</v>
      </c>
      <c r="X73" s="4">
        <v>1</v>
      </c>
      <c r="Y73" s="4">
        <v>16714.16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211</v>
      </c>
      <c r="F74" s="4">
        <f>ROUND(Source!Y47,O74)</f>
        <v>2387.73</v>
      </c>
      <c r="G74" s="4" t="s">
        <v>120</v>
      </c>
      <c r="H74" s="4" t="s">
        <v>121</v>
      </c>
      <c r="I74" s="4"/>
      <c r="J74" s="4"/>
      <c r="K74" s="4">
        <v>211</v>
      </c>
      <c r="L74" s="4">
        <v>26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2387.73</v>
      </c>
      <c r="X74" s="4">
        <v>1</v>
      </c>
      <c r="Y74" s="4">
        <v>2387.73</v>
      </c>
      <c r="Z74" s="4"/>
      <c r="AA74" s="4"/>
      <c r="AB74" s="4"/>
    </row>
    <row r="75" spans="1:206" x14ac:dyDescent="0.2">
      <c r="A75" s="4">
        <v>50</v>
      </c>
      <c r="B75" s="4">
        <v>0</v>
      </c>
      <c r="C75" s="4">
        <v>0</v>
      </c>
      <c r="D75" s="4">
        <v>1</v>
      </c>
      <c r="E75" s="4">
        <v>224</v>
      </c>
      <c r="F75" s="4">
        <f>ROUND(Source!AR47,O75)</f>
        <v>45353.91</v>
      </c>
      <c r="G75" s="4" t="s">
        <v>122</v>
      </c>
      <c r="H75" s="4" t="s">
        <v>123</v>
      </c>
      <c r="I75" s="4"/>
      <c r="J75" s="4"/>
      <c r="K75" s="4">
        <v>224</v>
      </c>
      <c r="L75" s="4">
        <v>27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45353.91</v>
      </c>
      <c r="X75" s="4">
        <v>1</v>
      </c>
      <c r="Y75" s="4">
        <v>45353.91</v>
      </c>
      <c r="Z75" s="4"/>
      <c r="AA75" s="4"/>
      <c r="AB75" s="4"/>
    </row>
    <row r="77" spans="1:206" x14ac:dyDescent="0.2">
      <c r="A77" s="1">
        <v>5</v>
      </c>
      <c r="B77" s="1">
        <v>1</v>
      </c>
      <c r="C77" s="1"/>
      <c r="D77" s="1">
        <f>ROW(A93)</f>
        <v>93</v>
      </c>
      <c r="E77" s="1"/>
      <c r="F77" s="1" t="s">
        <v>14</v>
      </c>
      <c r="G77" s="1" t="s">
        <v>124</v>
      </c>
      <c r="H77" s="1" t="s">
        <v>3</v>
      </c>
      <c r="I77" s="1">
        <v>0</v>
      </c>
      <c r="J77" s="1"/>
      <c r="K77" s="1">
        <v>0</v>
      </c>
      <c r="L77" s="1"/>
      <c r="M77" s="1" t="s">
        <v>3</v>
      </c>
      <c r="N77" s="1"/>
      <c r="O77" s="1"/>
      <c r="P77" s="1"/>
      <c r="Q77" s="1"/>
      <c r="R77" s="1"/>
      <c r="S77" s="1">
        <v>0</v>
      </c>
      <c r="T77" s="1"/>
      <c r="U77" s="1" t="s">
        <v>3</v>
      </c>
      <c r="V77" s="1">
        <v>0</v>
      </c>
      <c r="W77" s="1"/>
      <c r="X77" s="1"/>
      <c r="Y77" s="1"/>
      <c r="Z77" s="1"/>
      <c r="AA77" s="1"/>
      <c r="AB77" s="1" t="s">
        <v>3</v>
      </c>
      <c r="AC77" s="1" t="s">
        <v>3</v>
      </c>
      <c r="AD77" s="1" t="s">
        <v>3</v>
      </c>
      <c r="AE77" s="1" t="s">
        <v>3</v>
      </c>
      <c r="AF77" s="1" t="s">
        <v>3</v>
      </c>
      <c r="AG77" s="1" t="s">
        <v>3</v>
      </c>
      <c r="AH77" s="1"/>
      <c r="AI77" s="1"/>
      <c r="AJ77" s="1"/>
      <c r="AK77" s="1"/>
      <c r="AL77" s="1"/>
      <c r="AM77" s="1"/>
      <c r="AN77" s="1"/>
      <c r="AO77" s="1"/>
      <c r="AP77" s="1" t="s">
        <v>3</v>
      </c>
      <c r="AQ77" s="1" t="s">
        <v>3</v>
      </c>
      <c r="AR77" s="1" t="s">
        <v>3</v>
      </c>
      <c r="AS77" s="1"/>
      <c r="AT77" s="1"/>
      <c r="AU77" s="1"/>
      <c r="AV77" s="1"/>
      <c r="AW77" s="1"/>
      <c r="AX77" s="1"/>
      <c r="AY77" s="1"/>
      <c r="AZ77" s="1" t="s">
        <v>3</v>
      </c>
      <c r="BA77" s="1"/>
      <c r="BB77" s="1" t="s">
        <v>3</v>
      </c>
      <c r="BC77" s="1" t="s">
        <v>3</v>
      </c>
      <c r="BD77" s="1" t="s">
        <v>3</v>
      </c>
      <c r="BE77" s="1" t="s">
        <v>3</v>
      </c>
      <c r="BF77" s="1" t="s">
        <v>3</v>
      </c>
      <c r="BG77" s="1" t="s">
        <v>3</v>
      </c>
      <c r="BH77" s="1" t="s">
        <v>3</v>
      </c>
      <c r="BI77" s="1" t="s">
        <v>3</v>
      </c>
      <c r="BJ77" s="1" t="s">
        <v>3</v>
      </c>
      <c r="BK77" s="1" t="s">
        <v>3</v>
      </c>
      <c r="BL77" s="1" t="s">
        <v>3</v>
      </c>
      <c r="BM77" s="1" t="s">
        <v>3</v>
      </c>
      <c r="BN77" s="1" t="s">
        <v>3</v>
      </c>
      <c r="BO77" s="1" t="s">
        <v>3</v>
      </c>
      <c r="BP77" s="1" t="s">
        <v>3</v>
      </c>
      <c r="BQ77" s="1"/>
      <c r="BR77" s="1"/>
      <c r="BS77" s="1"/>
      <c r="BT77" s="1"/>
      <c r="BU77" s="1"/>
      <c r="BV77" s="1"/>
      <c r="BW77" s="1"/>
      <c r="BX77" s="1">
        <v>0</v>
      </c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>
        <v>0</v>
      </c>
    </row>
    <row r="79" spans="1:206" x14ac:dyDescent="0.2">
      <c r="A79" s="2">
        <v>52</v>
      </c>
      <c r="B79" s="2">
        <f t="shared" ref="B79:G79" si="63">B93</f>
        <v>1</v>
      </c>
      <c r="C79" s="2">
        <f t="shared" si="63"/>
        <v>5</v>
      </c>
      <c r="D79" s="2">
        <f t="shared" si="63"/>
        <v>77</v>
      </c>
      <c r="E79" s="2">
        <f t="shared" si="63"/>
        <v>0</v>
      </c>
      <c r="F79" s="2" t="str">
        <f t="shared" si="63"/>
        <v>Новый подраздел</v>
      </c>
      <c r="G79" s="2" t="str">
        <f t="shared" si="63"/>
        <v>Система водоотведения</v>
      </c>
      <c r="H79" s="2"/>
      <c r="I79" s="2"/>
      <c r="J79" s="2"/>
      <c r="K79" s="2"/>
      <c r="L79" s="2"/>
      <c r="M79" s="2"/>
      <c r="N79" s="2"/>
      <c r="O79" s="2">
        <f t="shared" ref="O79:AT79" si="64">O93</f>
        <v>57817.53</v>
      </c>
      <c r="P79" s="2">
        <f t="shared" si="64"/>
        <v>785.6</v>
      </c>
      <c r="Q79" s="2">
        <f t="shared" si="64"/>
        <v>34.619999999999997</v>
      </c>
      <c r="R79" s="2">
        <f t="shared" si="64"/>
        <v>0.4</v>
      </c>
      <c r="S79" s="2">
        <f t="shared" si="64"/>
        <v>56997.31</v>
      </c>
      <c r="T79" s="2">
        <f t="shared" si="64"/>
        <v>0</v>
      </c>
      <c r="U79" s="2">
        <f t="shared" si="64"/>
        <v>112.45400000000002</v>
      </c>
      <c r="V79" s="2">
        <f t="shared" si="64"/>
        <v>0</v>
      </c>
      <c r="W79" s="2">
        <f t="shared" si="64"/>
        <v>0</v>
      </c>
      <c r="X79" s="2">
        <f t="shared" si="64"/>
        <v>39898.11</v>
      </c>
      <c r="Y79" s="2">
        <f t="shared" si="64"/>
        <v>5699.73</v>
      </c>
      <c r="Z79" s="2">
        <f t="shared" si="64"/>
        <v>0</v>
      </c>
      <c r="AA79" s="2">
        <f t="shared" si="64"/>
        <v>0</v>
      </c>
      <c r="AB79" s="2">
        <f t="shared" si="64"/>
        <v>57817.53</v>
      </c>
      <c r="AC79" s="2">
        <f t="shared" si="64"/>
        <v>785.6</v>
      </c>
      <c r="AD79" s="2">
        <f t="shared" si="64"/>
        <v>34.619999999999997</v>
      </c>
      <c r="AE79" s="2">
        <f t="shared" si="64"/>
        <v>0.4</v>
      </c>
      <c r="AF79" s="2">
        <f t="shared" si="64"/>
        <v>56997.31</v>
      </c>
      <c r="AG79" s="2">
        <f t="shared" si="64"/>
        <v>0</v>
      </c>
      <c r="AH79" s="2">
        <f t="shared" si="64"/>
        <v>112.45400000000002</v>
      </c>
      <c r="AI79" s="2">
        <f t="shared" si="64"/>
        <v>0</v>
      </c>
      <c r="AJ79" s="2">
        <f t="shared" si="64"/>
        <v>0</v>
      </c>
      <c r="AK79" s="2">
        <f t="shared" si="64"/>
        <v>39898.11</v>
      </c>
      <c r="AL79" s="2">
        <f t="shared" si="64"/>
        <v>5699.73</v>
      </c>
      <c r="AM79" s="2">
        <f t="shared" si="64"/>
        <v>0</v>
      </c>
      <c r="AN79" s="2">
        <f t="shared" si="64"/>
        <v>0</v>
      </c>
      <c r="AO79" s="2">
        <f t="shared" si="64"/>
        <v>0</v>
      </c>
      <c r="AP79" s="2">
        <f t="shared" si="64"/>
        <v>0</v>
      </c>
      <c r="AQ79" s="2">
        <f t="shared" si="64"/>
        <v>0</v>
      </c>
      <c r="AR79" s="2">
        <f t="shared" si="64"/>
        <v>103415.8</v>
      </c>
      <c r="AS79" s="2">
        <f t="shared" si="64"/>
        <v>0</v>
      </c>
      <c r="AT79" s="2">
        <f t="shared" si="64"/>
        <v>0</v>
      </c>
      <c r="AU79" s="2">
        <f t="shared" ref="AU79:BZ79" si="65">AU93</f>
        <v>103415.8</v>
      </c>
      <c r="AV79" s="2">
        <f t="shared" si="65"/>
        <v>785.6</v>
      </c>
      <c r="AW79" s="2">
        <f t="shared" si="65"/>
        <v>785.6</v>
      </c>
      <c r="AX79" s="2">
        <f t="shared" si="65"/>
        <v>0</v>
      </c>
      <c r="AY79" s="2">
        <f t="shared" si="65"/>
        <v>785.6</v>
      </c>
      <c r="AZ79" s="2">
        <f t="shared" si="65"/>
        <v>0</v>
      </c>
      <c r="BA79" s="2">
        <f t="shared" si="65"/>
        <v>0</v>
      </c>
      <c r="BB79" s="2">
        <f t="shared" si="65"/>
        <v>0</v>
      </c>
      <c r="BC79" s="2">
        <f t="shared" si="65"/>
        <v>0</v>
      </c>
      <c r="BD79" s="2">
        <f t="shared" si="65"/>
        <v>0</v>
      </c>
      <c r="BE79" s="2">
        <f t="shared" si="65"/>
        <v>0</v>
      </c>
      <c r="BF79" s="2">
        <f t="shared" si="65"/>
        <v>0</v>
      </c>
      <c r="BG79" s="2">
        <f t="shared" si="65"/>
        <v>0</v>
      </c>
      <c r="BH79" s="2">
        <f t="shared" si="65"/>
        <v>0</v>
      </c>
      <c r="BI79" s="2">
        <f t="shared" si="65"/>
        <v>0</v>
      </c>
      <c r="BJ79" s="2">
        <f t="shared" si="65"/>
        <v>0</v>
      </c>
      <c r="BK79" s="2">
        <f t="shared" si="65"/>
        <v>0</v>
      </c>
      <c r="BL79" s="2">
        <f t="shared" si="65"/>
        <v>0</v>
      </c>
      <c r="BM79" s="2">
        <f t="shared" si="65"/>
        <v>0</v>
      </c>
      <c r="BN79" s="2">
        <f t="shared" si="65"/>
        <v>0</v>
      </c>
      <c r="BO79" s="2">
        <f t="shared" si="65"/>
        <v>0</v>
      </c>
      <c r="BP79" s="2">
        <f t="shared" si="65"/>
        <v>0</v>
      </c>
      <c r="BQ79" s="2">
        <f t="shared" si="65"/>
        <v>0</v>
      </c>
      <c r="BR79" s="2">
        <f t="shared" si="65"/>
        <v>0</v>
      </c>
      <c r="BS79" s="2">
        <f t="shared" si="65"/>
        <v>0</v>
      </c>
      <c r="BT79" s="2">
        <f t="shared" si="65"/>
        <v>0</v>
      </c>
      <c r="BU79" s="2">
        <f t="shared" si="65"/>
        <v>0</v>
      </c>
      <c r="BV79" s="2">
        <f t="shared" si="65"/>
        <v>0</v>
      </c>
      <c r="BW79" s="2">
        <f t="shared" si="65"/>
        <v>0</v>
      </c>
      <c r="BX79" s="2">
        <f t="shared" si="65"/>
        <v>0</v>
      </c>
      <c r="BY79" s="2">
        <f t="shared" si="65"/>
        <v>0</v>
      </c>
      <c r="BZ79" s="2">
        <f t="shared" si="65"/>
        <v>0</v>
      </c>
      <c r="CA79" s="2">
        <f t="shared" ref="CA79:DF79" si="66">CA93</f>
        <v>103415.8</v>
      </c>
      <c r="CB79" s="2">
        <f t="shared" si="66"/>
        <v>0</v>
      </c>
      <c r="CC79" s="2">
        <f t="shared" si="66"/>
        <v>0</v>
      </c>
      <c r="CD79" s="2">
        <f t="shared" si="66"/>
        <v>103415.8</v>
      </c>
      <c r="CE79" s="2">
        <f t="shared" si="66"/>
        <v>785.6</v>
      </c>
      <c r="CF79" s="2">
        <f t="shared" si="66"/>
        <v>785.6</v>
      </c>
      <c r="CG79" s="2">
        <f t="shared" si="66"/>
        <v>0</v>
      </c>
      <c r="CH79" s="2">
        <f t="shared" si="66"/>
        <v>785.6</v>
      </c>
      <c r="CI79" s="2">
        <f t="shared" si="66"/>
        <v>0</v>
      </c>
      <c r="CJ79" s="2">
        <f t="shared" si="66"/>
        <v>0</v>
      </c>
      <c r="CK79" s="2">
        <f t="shared" si="66"/>
        <v>0</v>
      </c>
      <c r="CL79" s="2">
        <f t="shared" si="66"/>
        <v>0</v>
      </c>
      <c r="CM79" s="2">
        <f t="shared" si="66"/>
        <v>0</v>
      </c>
      <c r="CN79" s="2">
        <f t="shared" si="66"/>
        <v>0</v>
      </c>
      <c r="CO79" s="2">
        <f t="shared" si="66"/>
        <v>0</v>
      </c>
      <c r="CP79" s="2">
        <f t="shared" si="66"/>
        <v>0</v>
      </c>
      <c r="CQ79" s="2">
        <f t="shared" si="66"/>
        <v>0</v>
      </c>
      <c r="CR79" s="2">
        <f t="shared" si="66"/>
        <v>0</v>
      </c>
      <c r="CS79" s="2">
        <f t="shared" si="66"/>
        <v>0</v>
      </c>
      <c r="CT79" s="2">
        <f t="shared" si="66"/>
        <v>0</v>
      </c>
      <c r="CU79" s="2">
        <f t="shared" si="66"/>
        <v>0</v>
      </c>
      <c r="CV79" s="2">
        <f t="shared" si="66"/>
        <v>0</v>
      </c>
      <c r="CW79" s="2">
        <f t="shared" si="66"/>
        <v>0</v>
      </c>
      <c r="CX79" s="2">
        <f t="shared" si="66"/>
        <v>0</v>
      </c>
      <c r="CY79" s="2">
        <f t="shared" si="66"/>
        <v>0</v>
      </c>
      <c r="CZ79" s="2">
        <f t="shared" si="66"/>
        <v>0</v>
      </c>
      <c r="DA79" s="2">
        <f t="shared" si="66"/>
        <v>0</v>
      </c>
      <c r="DB79" s="2">
        <f t="shared" si="66"/>
        <v>0</v>
      </c>
      <c r="DC79" s="2">
        <f t="shared" si="66"/>
        <v>0</v>
      </c>
      <c r="DD79" s="2">
        <f t="shared" si="66"/>
        <v>0</v>
      </c>
      <c r="DE79" s="2">
        <f t="shared" si="66"/>
        <v>0</v>
      </c>
      <c r="DF79" s="2">
        <f t="shared" si="66"/>
        <v>0</v>
      </c>
      <c r="DG79" s="3">
        <f t="shared" ref="DG79:EL79" si="67">DG93</f>
        <v>0</v>
      </c>
      <c r="DH79" s="3">
        <f t="shared" si="67"/>
        <v>0</v>
      </c>
      <c r="DI79" s="3">
        <f t="shared" si="67"/>
        <v>0</v>
      </c>
      <c r="DJ79" s="3">
        <f t="shared" si="67"/>
        <v>0</v>
      </c>
      <c r="DK79" s="3">
        <f t="shared" si="67"/>
        <v>0</v>
      </c>
      <c r="DL79" s="3">
        <f t="shared" si="67"/>
        <v>0</v>
      </c>
      <c r="DM79" s="3">
        <f t="shared" si="67"/>
        <v>0</v>
      </c>
      <c r="DN79" s="3">
        <f t="shared" si="67"/>
        <v>0</v>
      </c>
      <c r="DO79" s="3">
        <f t="shared" si="67"/>
        <v>0</v>
      </c>
      <c r="DP79" s="3">
        <f t="shared" si="67"/>
        <v>0</v>
      </c>
      <c r="DQ79" s="3">
        <f t="shared" si="67"/>
        <v>0</v>
      </c>
      <c r="DR79" s="3">
        <f t="shared" si="67"/>
        <v>0</v>
      </c>
      <c r="DS79" s="3">
        <f t="shared" si="67"/>
        <v>0</v>
      </c>
      <c r="DT79" s="3">
        <f t="shared" si="67"/>
        <v>0</v>
      </c>
      <c r="DU79" s="3">
        <f t="shared" si="67"/>
        <v>0</v>
      </c>
      <c r="DV79" s="3">
        <f t="shared" si="67"/>
        <v>0</v>
      </c>
      <c r="DW79" s="3">
        <f t="shared" si="67"/>
        <v>0</v>
      </c>
      <c r="DX79" s="3">
        <f t="shared" si="67"/>
        <v>0</v>
      </c>
      <c r="DY79" s="3">
        <f t="shared" si="67"/>
        <v>0</v>
      </c>
      <c r="DZ79" s="3">
        <f t="shared" si="67"/>
        <v>0</v>
      </c>
      <c r="EA79" s="3">
        <f t="shared" si="67"/>
        <v>0</v>
      </c>
      <c r="EB79" s="3">
        <f t="shared" si="67"/>
        <v>0</v>
      </c>
      <c r="EC79" s="3">
        <f t="shared" si="67"/>
        <v>0</v>
      </c>
      <c r="ED79" s="3">
        <f t="shared" si="67"/>
        <v>0</v>
      </c>
      <c r="EE79" s="3">
        <f t="shared" si="67"/>
        <v>0</v>
      </c>
      <c r="EF79" s="3">
        <f t="shared" si="67"/>
        <v>0</v>
      </c>
      <c r="EG79" s="3">
        <f t="shared" si="67"/>
        <v>0</v>
      </c>
      <c r="EH79" s="3">
        <f t="shared" si="67"/>
        <v>0</v>
      </c>
      <c r="EI79" s="3">
        <f t="shared" si="67"/>
        <v>0</v>
      </c>
      <c r="EJ79" s="3">
        <f t="shared" si="67"/>
        <v>0</v>
      </c>
      <c r="EK79" s="3">
        <f t="shared" si="67"/>
        <v>0</v>
      </c>
      <c r="EL79" s="3">
        <f t="shared" si="67"/>
        <v>0</v>
      </c>
      <c r="EM79" s="3">
        <f t="shared" ref="EM79:FR79" si="68">EM93</f>
        <v>0</v>
      </c>
      <c r="EN79" s="3">
        <f t="shared" si="68"/>
        <v>0</v>
      </c>
      <c r="EO79" s="3">
        <f t="shared" si="68"/>
        <v>0</v>
      </c>
      <c r="EP79" s="3">
        <f t="shared" si="68"/>
        <v>0</v>
      </c>
      <c r="EQ79" s="3">
        <f t="shared" si="68"/>
        <v>0</v>
      </c>
      <c r="ER79" s="3">
        <f t="shared" si="68"/>
        <v>0</v>
      </c>
      <c r="ES79" s="3">
        <f t="shared" si="68"/>
        <v>0</v>
      </c>
      <c r="ET79" s="3">
        <f t="shared" si="68"/>
        <v>0</v>
      </c>
      <c r="EU79" s="3">
        <f t="shared" si="68"/>
        <v>0</v>
      </c>
      <c r="EV79" s="3">
        <f t="shared" si="68"/>
        <v>0</v>
      </c>
      <c r="EW79" s="3">
        <f t="shared" si="68"/>
        <v>0</v>
      </c>
      <c r="EX79" s="3">
        <f t="shared" si="68"/>
        <v>0</v>
      </c>
      <c r="EY79" s="3">
        <f t="shared" si="68"/>
        <v>0</v>
      </c>
      <c r="EZ79" s="3">
        <f t="shared" si="68"/>
        <v>0</v>
      </c>
      <c r="FA79" s="3">
        <f t="shared" si="68"/>
        <v>0</v>
      </c>
      <c r="FB79" s="3">
        <f t="shared" si="68"/>
        <v>0</v>
      </c>
      <c r="FC79" s="3">
        <f t="shared" si="68"/>
        <v>0</v>
      </c>
      <c r="FD79" s="3">
        <f t="shared" si="68"/>
        <v>0</v>
      </c>
      <c r="FE79" s="3">
        <f t="shared" si="68"/>
        <v>0</v>
      </c>
      <c r="FF79" s="3">
        <f t="shared" si="68"/>
        <v>0</v>
      </c>
      <c r="FG79" s="3">
        <f t="shared" si="68"/>
        <v>0</v>
      </c>
      <c r="FH79" s="3">
        <f t="shared" si="68"/>
        <v>0</v>
      </c>
      <c r="FI79" s="3">
        <f t="shared" si="68"/>
        <v>0</v>
      </c>
      <c r="FJ79" s="3">
        <f t="shared" si="68"/>
        <v>0</v>
      </c>
      <c r="FK79" s="3">
        <f t="shared" si="68"/>
        <v>0</v>
      </c>
      <c r="FL79" s="3">
        <f t="shared" si="68"/>
        <v>0</v>
      </c>
      <c r="FM79" s="3">
        <f t="shared" si="68"/>
        <v>0</v>
      </c>
      <c r="FN79" s="3">
        <f t="shared" si="68"/>
        <v>0</v>
      </c>
      <c r="FO79" s="3">
        <f t="shared" si="68"/>
        <v>0</v>
      </c>
      <c r="FP79" s="3">
        <f t="shared" si="68"/>
        <v>0</v>
      </c>
      <c r="FQ79" s="3">
        <f t="shared" si="68"/>
        <v>0</v>
      </c>
      <c r="FR79" s="3">
        <f t="shared" si="68"/>
        <v>0</v>
      </c>
      <c r="FS79" s="3">
        <f t="shared" ref="FS79:GX79" si="69">FS93</f>
        <v>0</v>
      </c>
      <c r="FT79" s="3">
        <f t="shared" si="69"/>
        <v>0</v>
      </c>
      <c r="FU79" s="3">
        <f t="shared" si="69"/>
        <v>0</v>
      </c>
      <c r="FV79" s="3">
        <f t="shared" si="69"/>
        <v>0</v>
      </c>
      <c r="FW79" s="3">
        <f t="shared" si="69"/>
        <v>0</v>
      </c>
      <c r="FX79" s="3">
        <f t="shared" si="69"/>
        <v>0</v>
      </c>
      <c r="FY79" s="3">
        <f t="shared" si="69"/>
        <v>0</v>
      </c>
      <c r="FZ79" s="3">
        <f t="shared" si="69"/>
        <v>0</v>
      </c>
      <c r="GA79" s="3">
        <f t="shared" si="69"/>
        <v>0</v>
      </c>
      <c r="GB79" s="3">
        <f t="shared" si="69"/>
        <v>0</v>
      </c>
      <c r="GC79" s="3">
        <f t="shared" si="69"/>
        <v>0</v>
      </c>
      <c r="GD79" s="3">
        <f t="shared" si="69"/>
        <v>0</v>
      </c>
      <c r="GE79" s="3">
        <f t="shared" si="69"/>
        <v>0</v>
      </c>
      <c r="GF79" s="3">
        <f t="shared" si="69"/>
        <v>0</v>
      </c>
      <c r="GG79" s="3">
        <f t="shared" si="69"/>
        <v>0</v>
      </c>
      <c r="GH79" s="3">
        <f t="shared" si="69"/>
        <v>0</v>
      </c>
      <c r="GI79" s="3">
        <f t="shared" si="69"/>
        <v>0</v>
      </c>
      <c r="GJ79" s="3">
        <f t="shared" si="69"/>
        <v>0</v>
      </c>
      <c r="GK79" s="3">
        <f t="shared" si="69"/>
        <v>0</v>
      </c>
      <c r="GL79" s="3">
        <f t="shared" si="69"/>
        <v>0</v>
      </c>
      <c r="GM79" s="3">
        <f t="shared" si="69"/>
        <v>0</v>
      </c>
      <c r="GN79" s="3">
        <f t="shared" si="69"/>
        <v>0</v>
      </c>
      <c r="GO79" s="3">
        <f t="shared" si="69"/>
        <v>0</v>
      </c>
      <c r="GP79" s="3">
        <f t="shared" si="69"/>
        <v>0</v>
      </c>
      <c r="GQ79" s="3">
        <f t="shared" si="69"/>
        <v>0</v>
      </c>
      <c r="GR79" s="3">
        <f t="shared" si="69"/>
        <v>0</v>
      </c>
      <c r="GS79" s="3">
        <f t="shared" si="69"/>
        <v>0</v>
      </c>
      <c r="GT79" s="3">
        <f t="shared" si="69"/>
        <v>0</v>
      </c>
      <c r="GU79" s="3">
        <f t="shared" si="69"/>
        <v>0</v>
      </c>
      <c r="GV79" s="3">
        <f t="shared" si="69"/>
        <v>0</v>
      </c>
      <c r="GW79" s="3">
        <f t="shared" si="69"/>
        <v>0</v>
      </c>
      <c r="GX79" s="3">
        <f t="shared" si="69"/>
        <v>0</v>
      </c>
    </row>
    <row r="81" spans="1:245" x14ac:dyDescent="0.2">
      <c r="A81">
        <v>17</v>
      </c>
      <c r="B81">
        <v>1</v>
      </c>
      <c r="D81">
        <f>ROW(EtalonRes!A42)</f>
        <v>42</v>
      </c>
      <c r="E81" t="s">
        <v>3</v>
      </c>
      <c r="F81" t="s">
        <v>125</v>
      </c>
      <c r="G81" t="s">
        <v>126</v>
      </c>
      <c r="H81" t="s">
        <v>41</v>
      </c>
      <c r="I81">
        <f>ROUND((28)/10,9)</f>
        <v>2.8</v>
      </c>
      <c r="J81">
        <v>0</v>
      </c>
      <c r="K81">
        <f>ROUND((28)/10,9)</f>
        <v>2.8</v>
      </c>
      <c r="O81">
        <f t="shared" ref="O81:O91" si="70">ROUND(CP81,2)</f>
        <v>37034.699999999997</v>
      </c>
      <c r="P81">
        <f t="shared" ref="P81:P91" si="71">ROUND(CQ81*I81,2)</f>
        <v>0</v>
      </c>
      <c r="Q81">
        <f t="shared" ref="Q81:Q91" si="72">ROUND(CR81*I81,2)</f>
        <v>0</v>
      </c>
      <c r="R81">
        <f t="shared" ref="R81:R91" si="73">ROUND(CS81*I81,2)</f>
        <v>0</v>
      </c>
      <c r="S81">
        <f t="shared" ref="S81:S91" si="74">ROUND(CT81*I81,2)</f>
        <v>37034.699999999997</v>
      </c>
      <c r="T81">
        <f t="shared" ref="T81:T91" si="75">ROUND(CU81*I81,2)</f>
        <v>0</v>
      </c>
      <c r="U81">
        <f t="shared" ref="U81:U91" si="76">CV81*I81</f>
        <v>59.975999999999999</v>
      </c>
      <c r="V81">
        <f t="shared" ref="V81:V91" si="77">CW81*I81</f>
        <v>0</v>
      </c>
      <c r="W81">
        <f t="shared" ref="W81:W91" si="78">ROUND(CX81*I81,2)</f>
        <v>0</v>
      </c>
      <c r="X81">
        <f t="shared" ref="X81:X91" si="79">ROUND(CY81,2)</f>
        <v>25924.29</v>
      </c>
      <c r="Y81">
        <f t="shared" ref="Y81:Y91" si="80">ROUND(CZ81,2)</f>
        <v>3703.47</v>
      </c>
      <c r="AA81">
        <v>-1</v>
      </c>
      <c r="AB81">
        <f t="shared" ref="AB81:AB91" si="81">ROUND((AC81+AD81+AF81),6)</f>
        <v>13226.68</v>
      </c>
      <c r="AC81">
        <f>ROUND(((ES81*17)),6)</f>
        <v>0</v>
      </c>
      <c r="AD81">
        <f>ROUND(((((ET81*17))-((EU81*17)))+AE81),6)</f>
        <v>0</v>
      </c>
      <c r="AE81">
        <f t="shared" ref="AE81:AF83" si="82">ROUND(((EU81*17)),6)</f>
        <v>0</v>
      </c>
      <c r="AF81">
        <f t="shared" si="82"/>
        <v>13226.68</v>
      </c>
      <c r="AG81">
        <f t="shared" ref="AG81:AG91" si="83">ROUND((AP81),6)</f>
        <v>0</v>
      </c>
      <c r="AH81">
        <f t="shared" ref="AH81:AI83" si="84">((EW81*17))</f>
        <v>21.42</v>
      </c>
      <c r="AI81">
        <f t="shared" si="84"/>
        <v>0</v>
      </c>
      <c r="AJ81">
        <f t="shared" ref="AJ81:AJ91" si="85">(AS81)</f>
        <v>0</v>
      </c>
      <c r="AK81">
        <v>778.04</v>
      </c>
      <c r="AL81">
        <v>0</v>
      </c>
      <c r="AM81">
        <v>0</v>
      </c>
      <c r="AN81">
        <v>0</v>
      </c>
      <c r="AO81">
        <v>778.04</v>
      </c>
      <c r="AP81">
        <v>0</v>
      </c>
      <c r="AQ81">
        <v>1.26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127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ref="CP81:CP91" si="86">(P81+Q81+S81)</f>
        <v>37034.699999999997</v>
      </c>
      <c r="CQ81">
        <f t="shared" ref="CQ81:CQ91" si="87">(AC81*BC81*AW81)</f>
        <v>0</v>
      </c>
      <c r="CR81">
        <f>(((((ET81*17))*BB81-((EU81*17))*BS81)+AE81*BS81)*AV81)</f>
        <v>0</v>
      </c>
      <c r="CS81">
        <f t="shared" ref="CS81:CS91" si="88">(AE81*BS81*AV81)</f>
        <v>0</v>
      </c>
      <c r="CT81">
        <f t="shared" ref="CT81:CT91" si="89">(AF81*BA81*AV81)</f>
        <v>13226.68</v>
      </c>
      <c r="CU81">
        <f t="shared" ref="CU81:CU91" si="90">AG81</f>
        <v>0</v>
      </c>
      <c r="CV81">
        <f t="shared" ref="CV81:CV91" si="91">(AH81*AV81)</f>
        <v>21.42</v>
      </c>
      <c r="CW81">
        <f t="shared" ref="CW81:CW91" si="92">AI81</f>
        <v>0</v>
      </c>
      <c r="CX81">
        <f t="shared" ref="CX81:CX91" si="93">AJ81</f>
        <v>0</v>
      </c>
      <c r="CY81">
        <f t="shared" ref="CY81:CY91" si="94">((S81*BZ81)/100)</f>
        <v>25924.29</v>
      </c>
      <c r="CZ81">
        <f t="shared" ref="CZ81:CZ91" si="95">((S81*CA81)/100)</f>
        <v>3703.47</v>
      </c>
      <c r="DC81" t="s">
        <v>3</v>
      </c>
      <c r="DD81" t="s">
        <v>128</v>
      </c>
      <c r="DE81" t="s">
        <v>128</v>
      </c>
      <c r="DF81" t="s">
        <v>128</v>
      </c>
      <c r="DG81" t="s">
        <v>128</v>
      </c>
      <c r="DH81" t="s">
        <v>3</v>
      </c>
      <c r="DI81" t="s">
        <v>128</v>
      </c>
      <c r="DJ81" t="s">
        <v>128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16987630</v>
      </c>
      <c r="DV81" t="s">
        <v>41</v>
      </c>
      <c r="DW81" t="s">
        <v>41</v>
      </c>
      <c r="DX81">
        <v>10</v>
      </c>
      <c r="DZ81" t="s">
        <v>3</v>
      </c>
      <c r="EA81" t="s">
        <v>3</v>
      </c>
      <c r="EB81" t="s">
        <v>3</v>
      </c>
      <c r="EC81" t="s">
        <v>3</v>
      </c>
      <c r="EE81">
        <v>1441815344</v>
      </c>
      <c r="EF81">
        <v>1</v>
      </c>
      <c r="EG81" t="s">
        <v>21</v>
      </c>
      <c r="EH81">
        <v>0</v>
      </c>
      <c r="EI81" t="s">
        <v>3</v>
      </c>
      <c r="EJ81">
        <v>4</v>
      </c>
      <c r="EK81">
        <v>0</v>
      </c>
      <c r="EL81" t="s">
        <v>22</v>
      </c>
      <c r="EM81" t="s">
        <v>23</v>
      </c>
      <c r="EO81" t="s">
        <v>3</v>
      </c>
      <c r="EQ81">
        <v>1024</v>
      </c>
      <c r="ER81">
        <v>778.04</v>
      </c>
      <c r="ES81">
        <v>0</v>
      </c>
      <c r="ET81">
        <v>0</v>
      </c>
      <c r="EU81">
        <v>0</v>
      </c>
      <c r="EV81">
        <v>778.04</v>
      </c>
      <c r="EW81">
        <v>1.26</v>
      </c>
      <c r="EX81">
        <v>0</v>
      </c>
      <c r="EY81">
        <v>0</v>
      </c>
      <c r="FQ81">
        <v>0</v>
      </c>
      <c r="FR81">
        <f t="shared" ref="FR81:FR91" si="96">ROUND(IF(BI81=3,GM81,0),2)</f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1084928283</v>
      </c>
      <c r="GG81">
        <v>2</v>
      </c>
      <c r="GH81">
        <v>1</v>
      </c>
      <c r="GI81">
        <v>-2</v>
      </c>
      <c r="GJ81">
        <v>0</v>
      </c>
      <c r="GK81">
        <f>ROUND(R81*(R12)/100,2)</f>
        <v>0</v>
      </c>
      <c r="GL81">
        <f t="shared" ref="GL81:GL91" si="97">ROUND(IF(AND(BH81=3,BI81=3,FS81&lt;&gt;0),P81,0),2)</f>
        <v>0</v>
      </c>
      <c r="GM81">
        <f t="shared" ref="GM81:GM91" si="98">ROUND(O81+X81+Y81+GK81,2)+GX81</f>
        <v>66662.460000000006</v>
      </c>
      <c r="GN81">
        <f t="shared" ref="GN81:GN91" si="99">IF(OR(BI81=0,BI81=1),GM81-GX81,0)</f>
        <v>0</v>
      </c>
      <c r="GO81">
        <f t="shared" ref="GO81:GO91" si="100">IF(BI81=2,GM81-GX81,0)</f>
        <v>0</v>
      </c>
      <c r="GP81">
        <f t="shared" ref="GP81:GP91" si="101">IF(BI81=4,GM81-GX81,0)</f>
        <v>66662.460000000006</v>
      </c>
      <c r="GR81">
        <v>0</v>
      </c>
      <c r="GS81">
        <v>3</v>
      </c>
      <c r="GT81">
        <v>0</v>
      </c>
      <c r="GU81" t="s">
        <v>3</v>
      </c>
      <c r="GV81">
        <f t="shared" ref="GV81:GV91" si="102">ROUND((GT81),6)</f>
        <v>0</v>
      </c>
      <c r="GW81">
        <v>1</v>
      </c>
      <c r="GX81">
        <f t="shared" ref="GX81:GX91" si="103">ROUND(HC81*I81,2)</f>
        <v>0</v>
      </c>
      <c r="HA81">
        <v>0</v>
      </c>
      <c r="HB81">
        <v>0</v>
      </c>
      <c r="HC81">
        <f t="shared" ref="HC81:HC91" si="104">GV81*GW81</f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1</v>
      </c>
      <c r="D82">
        <f>ROW(EtalonRes!A43)</f>
        <v>43</v>
      </c>
      <c r="E82" t="s">
        <v>3</v>
      </c>
      <c r="F82" t="s">
        <v>129</v>
      </c>
      <c r="G82" t="s">
        <v>130</v>
      </c>
      <c r="H82" t="s">
        <v>41</v>
      </c>
      <c r="I82">
        <f>ROUND((23)/10,9)</f>
        <v>2.2999999999999998</v>
      </c>
      <c r="J82">
        <v>0</v>
      </c>
      <c r="K82">
        <f>ROUND((23)/10,9)</f>
        <v>2.2999999999999998</v>
      </c>
      <c r="O82">
        <f t="shared" si="70"/>
        <v>5552.98</v>
      </c>
      <c r="P82">
        <f t="shared" si="71"/>
        <v>0</v>
      </c>
      <c r="Q82">
        <f t="shared" si="72"/>
        <v>0</v>
      </c>
      <c r="R82">
        <f t="shared" si="73"/>
        <v>0</v>
      </c>
      <c r="S82">
        <f t="shared" si="74"/>
        <v>5552.98</v>
      </c>
      <c r="T82">
        <f t="shared" si="75"/>
        <v>0</v>
      </c>
      <c r="U82">
        <f t="shared" si="76"/>
        <v>8.9930000000000003</v>
      </c>
      <c r="V82">
        <f t="shared" si="77"/>
        <v>0</v>
      </c>
      <c r="W82">
        <f t="shared" si="78"/>
        <v>0</v>
      </c>
      <c r="X82">
        <f t="shared" si="79"/>
        <v>3887.09</v>
      </c>
      <c r="Y82">
        <f t="shared" si="80"/>
        <v>555.29999999999995</v>
      </c>
      <c r="AA82">
        <v>-1</v>
      </c>
      <c r="AB82">
        <f t="shared" si="81"/>
        <v>2414.34</v>
      </c>
      <c r="AC82">
        <f>ROUND(((ES82*17)),6)</f>
        <v>0</v>
      </c>
      <c r="AD82">
        <f>ROUND(((((ET82*17))-((EU82*17)))+AE82),6)</f>
        <v>0</v>
      </c>
      <c r="AE82">
        <f t="shared" si="82"/>
        <v>0</v>
      </c>
      <c r="AF82">
        <f t="shared" si="82"/>
        <v>2414.34</v>
      </c>
      <c r="AG82">
        <f t="shared" si="83"/>
        <v>0</v>
      </c>
      <c r="AH82">
        <f t="shared" si="84"/>
        <v>3.91</v>
      </c>
      <c r="AI82">
        <f t="shared" si="84"/>
        <v>0</v>
      </c>
      <c r="AJ82">
        <f t="shared" si="85"/>
        <v>0</v>
      </c>
      <c r="AK82">
        <v>142.02000000000001</v>
      </c>
      <c r="AL82">
        <v>0</v>
      </c>
      <c r="AM82">
        <v>0</v>
      </c>
      <c r="AN82">
        <v>0</v>
      </c>
      <c r="AO82">
        <v>142.02000000000001</v>
      </c>
      <c r="AP82">
        <v>0</v>
      </c>
      <c r="AQ82">
        <v>0.23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131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86"/>
        <v>5552.98</v>
      </c>
      <c r="CQ82">
        <f t="shared" si="87"/>
        <v>0</v>
      </c>
      <c r="CR82">
        <f>(((((ET82*17))*BB82-((EU82*17))*BS82)+AE82*BS82)*AV82)</f>
        <v>0</v>
      </c>
      <c r="CS82">
        <f t="shared" si="88"/>
        <v>0</v>
      </c>
      <c r="CT82">
        <f t="shared" si="89"/>
        <v>2414.34</v>
      </c>
      <c r="CU82">
        <f t="shared" si="90"/>
        <v>0</v>
      </c>
      <c r="CV82">
        <f t="shared" si="91"/>
        <v>3.91</v>
      </c>
      <c r="CW82">
        <f t="shared" si="92"/>
        <v>0</v>
      </c>
      <c r="CX82">
        <f t="shared" si="93"/>
        <v>0</v>
      </c>
      <c r="CY82">
        <f t="shared" si="94"/>
        <v>3887.0859999999998</v>
      </c>
      <c r="CZ82">
        <f t="shared" si="95"/>
        <v>555.298</v>
      </c>
      <c r="DC82" t="s">
        <v>3</v>
      </c>
      <c r="DD82" t="s">
        <v>128</v>
      </c>
      <c r="DE82" t="s">
        <v>128</v>
      </c>
      <c r="DF82" t="s">
        <v>128</v>
      </c>
      <c r="DG82" t="s">
        <v>128</v>
      </c>
      <c r="DH82" t="s">
        <v>3</v>
      </c>
      <c r="DI82" t="s">
        <v>128</v>
      </c>
      <c r="DJ82" t="s">
        <v>128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16987630</v>
      </c>
      <c r="DV82" t="s">
        <v>41</v>
      </c>
      <c r="DW82" t="s">
        <v>41</v>
      </c>
      <c r="DX82">
        <v>10</v>
      </c>
      <c r="DZ82" t="s">
        <v>3</v>
      </c>
      <c r="EA82" t="s">
        <v>3</v>
      </c>
      <c r="EB82" t="s">
        <v>3</v>
      </c>
      <c r="EC82" t="s">
        <v>3</v>
      </c>
      <c r="EE82">
        <v>1441815344</v>
      </c>
      <c r="EF82">
        <v>1</v>
      </c>
      <c r="EG82" t="s">
        <v>21</v>
      </c>
      <c r="EH82">
        <v>0</v>
      </c>
      <c r="EI82" t="s">
        <v>3</v>
      </c>
      <c r="EJ82">
        <v>4</v>
      </c>
      <c r="EK82">
        <v>0</v>
      </c>
      <c r="EL82" t="s">
        <v>22</v>
      </c>
      <c r="EM82" t="s">
        <v>23</v>
      </c>
      <c r="EO82" t="s">
        <v>3</v>
      </c>
      <c r="EQ82">
        <v>1024</v>
      </c>
      <c r="ER82">
        <v>142.02000000000001</v>
      </c>
      <c r="ES82">
        <v>0</v>
      </c>
      <c r="ET82">
        <v>0</v>
      </c>
      <c r="EU82">
        <v>0</v>
      </c>
      <c r="EV82">
        <v>142.02000000000001</v>
      </c>
      <c r="EW82">
        <v>0.23</v>
      </c>
      <c r="EX82">
        <v>0</v>
      </c>
      <c r="EY82">
        <v>0</v>
      </c>
      <c r="FQ82">
        <v>0</v>
      </c>
      <c r="FR82">
        <f t="shared" si="96"/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1349611776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 t="shared" si="97"/>
        <v>0</v>
      </c>
      <c r="GM82">
        <f t="shared" si="98"/>
        <v>9995.3700000000008</v>
      </c>
      <c r="GN82">
        <f t="shared" si="99"/>
        <v>0</v>
      </c>
      <c r="GO82">
        <f t="shared" si="100"/>
        <v>0</v>
      </c>
      <c r="GP82">
        <f t="shared" si="101"/>
        <v>9995.3700000000008</v>
      </c>
      <c r="GR82">
        <v>0</v>
      </c>
      <c r="GS82">
        <v>3</v>
      </c>
      <c r="GT82">
        <v>0</v>
      </c>
      <c r="GU82" t="s">
        <v>3</v>
      </c>
      <c r="GV82">
        <f t="shared" si="102"/>
        <v>0</v>
      </c>
      <c r="GW82">
        <v>1</v>
      </c>
      <c r="GX82">
        <f t="shared" si="103"/>
        <v>0</v>
      </c>
      <c r="HA82">
        <v>0</v>
      </c>
      <c r="HB82">
        <v>0</v>
      </c>
      <c r="HC82">
        <f t="shared" si="104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D83">
        <f>ROW(EtalonRes!A44)</f>
        <v>44</v>
      </c>
      <c r="E83" t="s">
        <v>3</v>
      </c>
      <c r="F83" t="s">
        <v>129</v>
      </c>
      <c r="G83" t="s">
        <v>130</v>
      </c>
      <c r="H83" t="s">
        <v>41</v>
      </c>
      <c r="I83">
        <f>ROUND((1)/10,9)</f>
        <v>0.1</v>
      </c>
      <c r="J83">
        <v>0</v>
      </c>
      <c r="K83">
        <f>ROUND((1)/10,9)</f>
        <v>0.1</v>
      </c>
      <c r="O83">
        <f t="shared" si="70"/>
        <v>241.43</v>
      </c>
      <c r="P83">
        <f t="shared" si="71"/>
        <v>0</v>
      </c>
      <c r="Q83">
        <f t="shared" si="72"/>
        <v>0</v>
      </c>
      <c r="R83">
        <f t="shared" si="73"/>
        <v>0</v>
      </c>
      <c r="S83">
        <f t="shared" si="74"/>
        <v>241.43</v>
      </c>
      <c r="T83">
        <f t="shared" si="75"/>
        <v>0</v>
      </c>
      <c r="U83">
        <f t="shared" si="76"/>
        <v>0.39100000000000001</v>
      </c>
      <c r="V83">
        <f t="shared" si="77"/>
        <v>0</v>
      </c>
      <c r="W83">
        <f t="shared" si="78"/>
        <v>0</v>
      </c>
      <c r="X83">
        <f t="shared" si="79"/>
        <v>169</v>
      </c>
      <c r="Y83">
        <f t="shared" si="80"/>
        <v>24.14</v>
      </c>
      <c r="AA83">
        <v>-1</v>
      </c>
      <c r="AB83">
        <f t="shared" si="81"/>
        <v>2414.34</v>
      </c>
      <c r="AC83">
        <f>ROUND(((ES83*17)),6)</f>
        <v>0</v>
      </c>
      <c r="AD83">
        <f>ROUND(((((ET83*17))-((EU83*17)))+AE83),6)</f>
        <v>0</v>
      </c>
      <c r="AE83">
        <f t="shared" si="82"/>
        <v>0</v>
      </c>
      <c r="AF83">
        <f t="shared" si="82"/>
        <v>2414.34</v>
      </c>
      <c r="AG83">
        <f t="shared" si="83"/>
        <v>0</v>
      </c>
      <c r="AH83">
        <f t="shared" si="84"/>
        <v>3.91</v>
      </c>
      <c r="AI83">
        <f t="shared" si="84"/>
        <v>0</v>
      </c>
      <c r="AJ83">
        <f t="shared" si="85"/>
        <v>0</v>
      </c>
      <c r="AK83">
        <v>142.02000000000001</v>
      </c>
      <c r="AL83">
        <v>0</v>
      </c>
      <c r="AM83">
        <v>0</v>
      </c>
      <c r="AN83">
        <v>0</v>
      </c>
      <c r="AO83">
        <v>142.02000000000001</v>
      </c>
      <c r="AP83">
        <v>0</v>
      </c>
      <c r="AQ83">
        <v>0.23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131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86"/>
        <v>241.43</v>
      </c>
      <c r="CQ83">
        <f t="shared" si="87"/>
        <v>0</v>
      </c>
      <c r="CR83">
        <f>(((((ET83*17))*BB83-((EU83*17))*BS83)+AE83*BS83)*AV83)</f>
        <v>0</v>
      </c>
      <c r="CS83">
        <f t="shared" si="88"/>
        <v>0</v>
      </c>
      <c r="CT83">
        <f t="shared" si="89"/>
        <v>2414.34</v>
      </c>
      <c r="CU83">
        <f t="shared" si="90"/>
        <v>0</v>
      </c>
      <c r="CV83">
        <f t="shared" si="91"/>
        <v>3.91</v>
      </c>
      <c r="CW83">
        <f t="shared" si="92"/>
        <v>0</v>
      </c>
      <c r="CX83">
        <f t="shared" si="93"/>
        <v>0</v>
      </c>
      <c r="CY83">
        <f t="shared" si="94"/>
        <v>169.00100000000003</v>
      </c>
      <c r="CZ83">
        <f t="shared" si="95"/>
        <v>24.143000000000001</v>
      </c>
      <c r="DC83" t="s">
        <v>3</v>
      </c>
      <c r="DD83" t="s">
        <v>128</v>
      </c>
      <c r="DE83" t="s">
        <v>128</v>
      </c>
      <c r="DF83" t="s">
        <v>128</v>
      </c>
      <c r="DG83" t="s">
        <v>128</v>
      </c>
      <c r="DH83" t="s">
        <v>3</v>
      </c>
      <c r="DI83" t="s">
        <v>128</v>
      </c>
      <c r="DJ83" t="s">
        <v>128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16987630</v>
      </c>
      <c r="DV83" t="s">
        <v>41</v>
      </c>
      <c r="DW83" t="s">
        <v>41</v>
      </c>
      <c r="DX83">
        <v>10</v>
      </c>
      <c r="DZ83" t="s">
        <v>3</v>
      </c>
      <c r="EA83" t="s">
        <v>3</v>
      </c>
      <c r="EB83" t="s">
        <v>3</v>
      </c>
      <c r="EC83" t="s">
        <v>3</v>
      </c>
      <c r="EE83">
        <v>1441815344</v>
      </c>
      <c r="EF83">
        <v>1</v>
      </c>
      <c r="EG83" t="s">
        <v>21</v>
      </c>
      <c r="EH83">
        <v>0</v>
      </c>
      <c r="EI83" t="s">
        <v>3</v>
      </c>
      <c r="EJ83">
        <v>4</v>
      </c>
      <c r="EK83">
        <v>0</v>
      </c>
      <c r="EL83" t="s">
        <v>22</v>
      </c>
      <c r="EM83" t="s">
        <v>23</v>
      </c>
      <c r="EO83" t="s">
        <v>3</v>
      </c>
      <c r="EQ83">
        <v>1024</v>
      </c>
      <c r="ER83">
        <v>142.02000000000001</v>
      </c>
      <c r="ES83">
        <v>0</v>
      </c>
      <c r="ET83">
        <v>0</v>
      </c>
      <c r="EU83">
        <v>0</v>
      </c>
      <c r="EV83">
        <v>142.02000000000001</v>
      </c>
      <c r="EW83">
        <v>0.23</v>
      </c>
      <c r="EX83">
        <v>0</v>
      </c>
      <c r="EY83">
        <v>0</v>
      </c>
      <c r="FQ83">
        <v>0</v>
      </c>
      <c r="FR83">
        <f t="shared" si="96"/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1349611776</v>
      </c>
      <c r="GG83">
        <v>2</v>
      </c>
      <c r="GH83">
        <v>1</v>
      </c>
      <c r="GI83">
        <v>-2</v>
      </c>
      <c r="GJ83">
        <v>0</v>
      </c>
      <c r="GK83">
        <f>ROUND(R83*(R12)/100,2)</f>
        <v>0</v>
      </c>
      <c r="GL83">
        <f t="shared" si="97"/>
        <v>0</v>
      </c>
      <c r="GM83">
        <f t="shared" si="98"/>
        <v>434.57</v>
      </c>
      <c r="GN83">
        <f t="shared" si="99"/>
        <v>0</v>
      </c>
      <c r="GO83">
        <f t="shared" si="100"/>
        <v>0</v>
      </c>
      <c r="GP83">
        <f t="shared" si="101"/>
        <v>434.57</v>
      </c>
      <c r="GR83">
        <v>0</v>
      </c>
      <c r="GS83">
        <v>3</v>
      </c>
      <c r="GT83">
        <v>0</v>
      </c>
      <c r="GU83" t="s">
        <v>3</v>
      </c>
      <c r="GV83">
        <f t="shared" si="102"/>
        <v>0</v>
      </c>
      <c r="GW83">
        <v>1</v>
      </c>
      <c r="GX83">
        <f t="shared" si="103"/>
        <v>0</v>
      </c>
      <c r="HA83">
        <v>0</v>
      </c>
      <c r="HB83">
        <v>0</v>
      </c>
      <c r="HC83">
        <f t="shared" si="104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1</v>
      </c>
      <c r="D84">
        <f>ROW(EtalonRes!A49)</f>
        <v>49</v>
      </c>
      <c r="E84" t="s">
        <v>132</v>
      </c>
      <c r="F84" t="s">
        <v>133</v>
      </c>
      <c r="G84" t="s">
        <v>134</v>
      </c>
      <c r="H84" t="s">
        <v>57</v>
      </c>
      <c r="I84">
        <f>ROUND((24)/100,9)</f>
        <v>0.24</v>
      </c>
      <c r="J84">
        <v>0</v>
      </c>
      <c r="K84">
        <f>ROUND((24)/100,9)</f>
        <v>0.24</v>
      </c>
      <c r="O84">
        <f t="shared" si="70"/>
        <v>12905.71</v>
      </c>
      <c r="P84">
        <f t="shared" si="71"/>
        <v>186.37</v>
      </c>
      <c r="Q84">
        <f t="shared" si="72"/>
        <v>14.84</v>
      </c>
      <c r="R84">
        <f t="shared" si="73"/>
        <v>0.17</v>
      </c>
      <c r="S84">
        <f t="shared" si="74"/>
        <v>12704.5</v>
      </c>
      <c r="T84">
        <f t="shared" si="75"/>
        <v>0</v>
      </c>
      <c r="U84">
        <f t="shared" si="76"/>
        <v>25.0656</v>
      </c>
      <c r="V84">
        <f t="shared" si="77"/>
        <v>0</v>
      </c>
      <c r="W84">
        <f t="shared" si="78"/>
        <v>0</v>
      </c>
      <c r="X84">
        <f t="shared" si="79"/>
        <v>8893.15</v>
      </c>
      <c r="Y84">
        <f t="shared" si="80"/>
        <v>1270.45</v>
      </c>
      <c r="AA84">
        <v>1470268931</v>
      </c>
      <c r="AB84">
        <f t="shared" si="81"/>
        <v>53773.79</v>
      </c>
      <c r="AC84">
        <f>ROUND((ES84),6)</f>
        <v>776.55</v>
      </c>
      <c r="AD84">
        <f>ROUND((((ET84)-(EU84))+AE84),6)</f>
        <v>61.83</v>
      </c>
      <c r="AE84">
        <f t="shared" ref="AE84:AF86" si="105">ROUND((EU84),6)</f>
        <v>0.7</v>
      </c>
      <c r="AF84">
        <f t="shared" si="105"/>
        <v>52935.41</v>
      </c>
      <c r="AG84">
        <f t="shared" si="83"/>
        <v>0</v>
      </c>
      <c r="AH84">
        <f t="shared" ref="AH84:AI86" si="106">(EW84)</f>
        <v>104.44</v>
      </c>
      <c r="AI84">
        <f t="shared" si="106"/>
        <v>0</v>
      </c>
      <c r="AJ84">
        <f t="shared" si="85"/>
        <v>0</v>
      </c>
      <c r="AK84">
        <v>53773.79</v>
      </c>
      <c r="AL84">
        <v>776.55</v>
      </c>
      <c r="AM84">
        <v>61.83</v>
      </c>
      <c r="AN84">
        <v>0.7</v>
      </c>
      <c r="AO84">
        <v>52935.41</v>
      </c>
      <c r="AP84">
        <v>0</v>
      </c>
      <c r="AQ84">
        <v>104.44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4</v>
      </c>
      <c r="BJ84" t="s">
        <v>135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6"/>
        <v>12905.71</v>
      </c>
      <c r="CQ84">
        <f t="shared" si="87"/>
        <v>776.55</v>
      </c>
      <c r="CR84">
        <f>((((ET84)*BB84-(EU84)*BS84)+AE84*BS84)*AV84)</f>
        <v>61.83</v>
      </c>
      <c r="CS84">
        <f t="shared" si="88"/>
        <v>0.7</v>
      </c>
      <c r="CT84">
        <f t="shared" si="89"/>
        <v>52935.41</v>
      </c>
      <c r="CU84">
        <f t="shared" si="90"/>
        <v>0</v>
      </c>
      <c r="CV84">
        <f t="shared" si="91"/>
        <v>104.44</v>
      </c>
      <c r="CW84">
        <f t="shared" si="92"/>
        <v>0</v>
      </c>
      <c r="CX84">
        <f t="shared" si="93"/>
        <v>0</v>
      </c>
      <c r="CY84">
        <f t="shared" si="94"/>
        <v>8893.15</v>
      </c>
      <c r="CZ84">
        <f t="shared" si="95"/>
        <v>1270.45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16987630</v>
      </c>
      <c r="DV84" t="s">
        <v>57</v>
      </c>
      <c r="DW84" t="s">
        <v>57</v>
      </c>
      <c r="DX84">
        <v>100</v>
      </c>
      <c r="DZ84" t="s">
        <v>3</v>
      </c>
      <c r="EA84" t="s">
        <v>3</v>
      </c>
      <c r="EB84" t="s">
        <v>3</v>
      </c>
      <c r="EC84" t="s">
        <v>3</v>
      </c>
      <c r="EE84">
        <v>1441815344</v>
      </c>
      <c r="EF84">
        <v>1</v>
      </c>
      <c r="EG84" t="s">
        <v>21</v>
      </c>
      <c r="EH84">
        <v>0</v>
      </c>
      <c r="EI84" t="s">
        <v>3</v>
      </c>
      <c r="EJ84">
        <v>4</v>
      </c>
      <c r="EK84">
        <v>0</v>
      </c>
      <c r="EL84" t="s">
        <v>22</v>
      </c>
      <c r="EM84" t="s">
        <v>23</v>
      </c>
      <c r="EO84" t="s">
        <v>3</v>
      </c>
      <c r="EQ84">
        <v>0</v>
      </c>
      <c r="ER84">
        <v>53773.79</v>
      </c>
      <c r="ES84">
        <v>776.55</v>
      </c>
      <c r="ET84">
        <v>61.83</v>
      </c>
      <c r="EU84">
        <v>0.7</v>
      </c>
      <c r="EV84">
        <v>52935.41</v>
      </c>
      <c r="EW84">
        <v>104.44</v>
      </c>
      <c r="EX84">
        <v>0</v>
      </c>
      <c r="EY84">
        <v>0</v>
      </c>
      <c r="FQ84">
        <v>0</v>
      </c>
      <c r="FR84">
        <f t="shared" si="96"/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-36092940</v>
      </c>
      <c r="GG84">
        <v>2</v>
      </c>
      <c r="GH84">
        <v>1</v>
      </c>
      <c r="GI84">
        <v>-2</v>
      </c>
      <c r="GJ84">
        <v>0</v>
      </c>
      <c r="GK84">
        <f>ROUND(R84*(R12)/100,2)</f>
        <v>0.18</v>
      </c>
      <c r="GL84">
        <f t="shared" si="97"/>
        <v>0</v>
      </c>
      <c r="GM84">
        <f t="shared" si="98"/>
        <v>23069.49</v>
      </c>
      <c r="GN84">
        <f t="shared" si="99"/>
        <v>0</v>
      </c>
      <c r="GO84">
        <f t="shared" si="100"/>
        <v>0</v>
      </c>
      <c r="GP84">
        <f t="shared" si="101"/>
        <v>23069.49</v>
      </c>
      <c r="GR84">
        <v>0</v>
      </c>
      <c r="GS84">
        <v>3</v>
      </c>
      <c r="GT84">
        <v>0</v>
      </c>
      <c r="GU84" t="s">
        <v>3</v>
      </c>
      <c r="GV84">
        <f t="shared" si="102"/>
        <v>0</v>
      </c>
      <c r="GW84">
        <v>1</v>
      </c>
      <c r="GX84">
        <f t="shared" si="103"/>
        <v>0</v>
      </c>
      <c r="HA84">
        <v>0</v>
      </c>
      <c r="HB84">
        <v>0</v>
      </c>
      <c r="HC84">
        <f t="shared" si="104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D85">
        <f>ROW(EtalonRes!A54)</f>
        <v>54</v>
      </c>
      <c r="E85" t="s">
        <v>136</v>
      </c>
      <c r="F85" t="s">
        <v>137</v>
      </c>
      <c r="G85" t="s">
        <v>138</v>
      </c>
      <c r="H85" t="s">
        <v>57</v>
      </c>
      <c r="I85">
        <f>ROUND((28)/100,9)</f>
        <v>0.28000000000000003</v>
      </c>
      <c r="J85">
        <v>0</v>
      </c>
      <c r="K85">
        <f>ROUND((28)/100,9)</f>
        <v>0.28000000000000003</v>
      </c>
      <c r="O85">
        <f t="shared" si="70"/>
        <v>21796.34</v>
      </c>
      <c r="P85">
        <f t="shared" si="71"/>
        <v>217.43</v>
      </c>
      <c r="Q85">
        <f t="shared" si="72"/>
        <v>17.309999999999999</v>
      </c>
      <c r="R85">
        <f t="shared" si="73"/>
        <v>0.2</v>
      </c>
      <c r="S85">
        <f t="shared" si="74"/>
        <v>21561.599999999999</v>
      </c>
      <c r="T85">
        <f t="shared" si="75"/>
        <v>0</v>
      </c>
      <c r="U85">
        <f t="shared" si="76"/>
        <v>42.540400000000005</v>
      </c>
      <c r="V85">
        <f t="shared" si="77"/>
        <v>0</v>
      </c>
      <c r="W85">
        <f t="shared" si="78"/>
        <v>0</v>
      </c>
      <c r="X85">
        <f t="shared" si="79"/>
        <v>15093.12</v>
      </c>
      <c r="Y85">
        <f t="shared" si="80"/>
        <v>2156.16</v>
      </c>
      <c r="AA85">
        <v>1470268931</v>
      </c>
      <c r="AB85">
        <f t="shared" si="81"/>
        <v>77844.100000000006</v>
      </c>
      <c r="AC85">
        <f>ROUND((ES85),6)</f>
        <v>776.55</v>
      </c>
      <c r="AD85">
        <f>ROUND((((ET85)-(EU85))+AE85),6)</f>
        <v>61.83</v>
      </c>
      <c r="AE85">
        <f t="shared" si="105"/>
        <v>0.7</v>
      </c>
      <c r="AF85">
        <f t="shared" si="105"/>
        <v>77005.72</v>
      </c>
      <c r="AG85">
        <f t="shared" si="83"/>
        <v>0</v>
      </c>
      <c r="AH85">
        <f t="shared" si="106"/>
        <v>151.93</v>
      </c>
      <c r="AI85">
        <f t="shared" si="106"/>
        <v>0</v>
      </c>
      <c r="AJ85">
        <f t="shared" si="85"/>
        <v>0</v>
      </c>
      <c r="AK85">
        <v>77844.100000000006</v>
      </c>
      <c r="AL85">
        <v>776.55</v>
      </c>
      <c r="AM85">
        <v>61.83</v>
      </c>
      <c r="AN85">
        <v>0.7</v>
      </c>
      <c r="AO85">
        <v>77005.72</v>
      </c>
      <c r="AP85">
        <v>0</v>
      </c>
      <c r="AQ85">
        <v>151.93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139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86"/>
        <v>21796.34</v>
      </c>
      <c r="CQ85">
        <f t="shared" si="87"/>
        <v>776.55</v>
      </c>
      <c r="CR85">
        <f>((((ET85)*BB85-(EU85)*BS85)+AE85*BS85)*AV85)</f>
        <v>61.83</v>
      </c>
      <c r="CS85">
        <f t="shared" si="88"/>
        <v>0.7</v>
      </c>
      <c r="CT85">
        <f t="shared" si="89"/>
        <v>77005.72</v>
      </c>
      <c r="CU85">
        <f t="shared" si="90"/>
        <v>0</v>
      </c>
      <c r="CV85">
        <f t="shared" si="91"/>
        <v>151.93</v>
      </c>
      <c r="CW85">
        <f t="shared" si="92"/>
        <v>0</v>
      </c>
      <c r="CX85">
        <f t="shared" si="93"/>
        <v>0</v>
      </c>
      <c r="CY85">
        <f t="shared" si="94"/>
        <v>15093.12</v>
      </c>
      <c r="CZ85">
        <f t="shared" si="95"/>
        <v>2156.16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16987630</v>
      </c>
      <c r="DV85" t="s">
        <v>57</v>
      </c>
      <c r="DW85" t="s">
        <v>57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1441815344</v>
      </c>
      <c r="EF85">
        <v>1</v>
      </c>
      <c r="EG85" t="s">
        <v>21</v>
      </c>
      <c r="EH85">
        <v>0</v>
      </c>
      <c r="EI85" t="s">
        <v>3</v>
      </c>
      <c r="EJ85">
        <v>4</v>
      </c>
      <c r="EK85">
        <v>0</v>
      </c>
      <c r="EL85" t="s">
        <v>22</v>
      </c>
      <c r="EM85" t="s">
        <v>23</v>
      </c>
      <c r="EO85" t="s">
        <v>3</v>
      </c>
      <c r="EQ85">
        <v>0</v>
      </c>
      <c r="ER85">
        <v>77844.100000000006</v>
      </c>
      <c r="ES85">
        <v>776.55</v>
      </c>
      <c r="ET85">
        <v>61.83</v>
      </c>
      <c r="EU85">
        <v>0.7</v>
      </c>
      <c r="EV85">
        <v>77005.72</v>
      </c>
      <c r="EW85">
        <v>151.93</v>
      </c>
      <c r="EX85">
        <v>0</v>
      </c>
      <c r="EY85">
        <v>0</v>
      </c>
      <c r="FQ85">
        <v>0</v>
      </c>
      <c r="FR85">
        <f t="shared" si="96"/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1944845796</v>
      </c>
      <c r="GG85">
        <v>2</v>
      </c>
      <c r="GH85">
        <v>1</v>
      </c>
      <c r="GI85">
        <v>-2</v>
      </c>
      <c r="GJ85">
        <v>0</v>
      </c>
      <c r="GK85">
        <f>ROUND(R85*(R12)/100,2)</f>
        <v>0.22</v>
      </c>
      <c r="GL85">
        <f t="shared" si="97"/>
        <v>0</v>
      </c>
      <c r="GM85">
        <f t="shared" si="98"/>
        <v>39045.839999999997</v>
      </c>
      <c r="GN85">
        <f t="shared" si="99"/>
        <v>0</v>
      </c>
      <c r="GO85">
        <f t="shared" si="100"/>
        <v>0</v>
      </c>
      <c r="GP85">
        <f t="shared" si="101"/>
        <v>39045.839999999997</v>
      </c>
      <c r="GR85">
        <v>0</v>
      </c>
      <c r="GS85">
        <v>3</v>
      </c>
      <c r="GT85">
        <v>0</v>
      </c>
      <c r="GU85" t="s">
        <v>3</v>
      </c>
      <c r="GV85">
        <f t="shared" si="102"/>
        <v>0</v>
      </c>
      <c r="GW85">
        <v>1</v>
      </c>
      <c r="GX85">
        <f t="shared" si="103"/>
        <v>0</v>
      </c>
      <c r="HA85">
        <v>0</v>
      </c>
      <c r="HB85">
        <v>0</v>
      </c>
      <c r="HC85">
        <f t="shared" si="104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1</v>
      </c>
      <c r="D86">
        <f>ROW(EtalonRes!A59)</f>
        <v>59</v>
      </c>
      <c r="E86" t="s">
        <v>140</v>
      </c>
      <c r="F86" t="s">
        <v>141</v>
      </c>
      <c r="G86" t="s">
        <v>142</v>
      </c>
      <c r="H86" t="s">
        <v>57</v>
      </c>
      <c r="I86">
        <f>ROUND((4)/100,9)</f>
        <v>0.04</v>
      </c>
      <c r="J86">
        <v>0</v>
      </c>
      <c r="K86">
        <f>ROUND((4)/100,9)</f>
        <v>0.04</v>
      </c>
      <c r="O86">
        <f t="shared" si="70"/>
        <v>2313.9499999999998</v>
      </c>
      <c r="P86">
        <f t="shared" si="71"/>
        <v>31.06</v>
      </c>
      <c r="Q86">
        <f t="shared" si="72"/>
        <v>2.4700000000000002</v>
      </c>
      <c r="R86">
        <f t="shared" si="73"/>
        <v>0.03</v>
      </c>
      <c r="S86">
        <f t="shared" si="74"/>
        <v>2280.42</v>
      </c>
      <c r="T86">
        <f t="shared" si="75"/>
        <v>0</v>
      </c>
      <c r="U86">
        <f t="shared" si="76"/>
        <v>4.4992000000000001</v>
      </c>
      <c r="V86">
        <f t="shared" si="77"/>
        <v>0</v>
      </c>
      <c r="W86">
        <f t="shared" si="78"/>
        <v>0</v>
      </c>
      <c r="X86">
        <f t="shared" si="79"/>
        <v>1596.29</v>
      </c>
      <c r="Y86">
        <f t="shared" si="80"/>
        <v>228.04</v>
      </c>
      <c r="AA86">
        <v>1470268931</v>
      </c>
      <c r="AB86">
        <f t="shared" si="81"/>
        <v>57848.87</v>
      </c>
      <c r="AC86">
        <f>ROUND((ES86),6)</f>
        <v>776.55</v>
      </c>
      <c r="AD86">
        <f>ROUND((((ET86)-(EU86))+AE86),6)</f>
        <v>61.83</v>
      </c>
      <c r="AE86">
        <f t="shared" si="105"/>
        <v>0.7</v>
      </c>
      <c r="AF86">
        <f t="shared" si="105"/>
        <v>57010.49</v>
      </c>
      <c r="AG86">
        <f t="shared" si="83"/>
        <v>0</v>
      </c>
      <c r="AH86">
        <f t="shared" si="106"/>
        <v>112.48</v>
      </c>
      <c r="AI86">
        <f t="shared" si="106"/>
        <v>0</v>
      </c>
      <c r="AJ86">
        <f t="shared" si="85"/>
        <v>0</v>
      </c>
      <c r="AK86">
        <v>57848.87</v>
      </c>
      <c r="AL86">
        <v>776.55</v>
      </c>
      <c r="AM86">
        <v>61.83</v>
      </c>
      <c r="AN86">
        <v>0.7</v>
      </c>
      <c r="AO86">
        <v>57010.49</v>
      </c>
      <c r="AP86">
        <v>0</v>
      </c>
      <c r="AQ86">
        <v>112.48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143</v>
      </c>
      <c r="BM86">
        <v>0</v>
      </c>
      <c r="BN86">
        <v>0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6"/>
        <v>2313.9500000000003</v>
      </c>
      <c r="CQ86">
        <f t="shared" si="87"/>
        <v>776.55</v>
      </c>
      <c r="CR86">
        <f>((((ET86)*BB86-(EU86)*BS86)+AE86*BS86)*AV86)</f>
        <v>61.83</v>
      </c>
      <c r="CS86">
        <f t="shared" si="88"/>
        <v>0.7</v>
      </c>
      <c r="CT86">
        <f t="shared" si="89"/>
        <v>57010.49</v>
      </c>
      <c r="CU86">
        <f t="shared" si="90"/>
        <v>0</v>
      </c>
      <c r="CV86">
        <f t="shared" si="91"/>
        <v>112.48</v>
      </c>
      <c r="CW86">
        <f t="shared" si="92"/>
        <v>0</v>
      </c>
      <c r="CX86">
        <f t="shared" si="93"/>
        <v>0</v>
      </c>
      <c r="CY86">
        <f t="shared" si="94"/>
        <v>1596.2939999999999</v>
      </c>
      <c r="CZ86">
        <f t="shared" si="95"/>
        <v>228.042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16987630</v>
      </c>
      <c r="DV86" t="s">
        <v>57</v>
      </c>
      <c r="DW86" t="s">
        <v>57</v>
      </c>
      <c r="DX86">
        <v>100</v>
      </c>
      <c r="DZ86" t="s">
        <v>3</v>
      </c>
      <c r="EA86" t="s">
        <v>3</v>
      </c>
      <c r="EB86" t="s">
        <v>3</v>
      </c>
      <c r="EC86" t="s">
        <v>3</v>
      </c>
      <c r="EE86">
        <v>1441815344</v>
      </c>
      <c r="EF86">
        <v>1</v>
      </c>
      <c r="EG86" t="s">
        <v>21</v>
      </c>
      <c r="EH86">
        <v>0</v>
      </c>
      <c r="EI86" t="s">
        <v>3</v>
      </c>
      <c r="EJ86">
        <v>4</v>
      </c>
      <c r="EK86">
        <v>0</v>
      </c>
      <c r="EL86" t="s">
        <v>22</v>
      </c>
      <c r="EM86" t="s">
        <v>23</v>
      </c>
      <c r="EO86" t="s">
        <v>3</v>
      </c>
      <c r="EQ86">
        <v>0</v>
      </c>
      <c r="ER86">
        <v>57848.87</v>
      </c>
      <c r="ES86">
        <v>776.55</v>
      </c>
      <c r="ET86">
        <v>61.83</v>
      </c>
      <c r="EU86">
        <v>0.7</v>
      </c>
      <c r="EV86">
        <v>57010.49</v>
      </c>
      <c r="EW86">
        <v>112.48</v>
      </c>
      <c r="EX86">
        <v>0</v>
      </c>
      <c r="EY86">
        <v>0</v>
      </c>
      <c r="FQ86">
        <v>0</v>
      </c>
      <c r="FR86">
        <f t="shared" si="96"/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1211882727</v>
      </c>
      <c r="GG86">
        <v>2</v>
      </c>
      <c r="GH86">
        <v>1</v>
      </c>
      <c r="GI86">
        <v>-2</v>
      </c>
      <c r="GJ86">
        <v>0</v>
      </c>
      <c r="GK86">
        <f>ROUND(R86*(R12)/100,2)</f>
        <v>0.03</v>
      </c>
      <c r="GL86">
        <f t="shared" si="97"/>
        <v>0</v>
      </c>
      <c r="GM86">
        <f t="shared" si="98"/>
        <v>4138.3100000000004</v>
      </c>
      <c r="GN86">
        <f t="shared" si="99"/>
        <v>0</v>
      </c>
      <c r="GO86">
        <f t="shared" si="100"/>
        <v>0</v>
      </c>
      <c r="GP86">
        <f t="shared" si="101"/>
        <v>4138.3100000000004</v>
      </c>
      <c r="GR86">
        <v>0</v>
      </c>
      <c r="GS86">
        <v>3</v>
      </c>
      <c r="GT86">
        <v>0</v>
      </c>
      <c r="GU86" t="s">
        <v>3</v>
      </c>
      <c r="GV86">
        <f t="shared" si="102"/>
        <v>0</v>
      </c>
      <c r="GW86">
        <v>1</v>
      </c>
      <c r="GX86">
        <f t="shared" si="103"/>
        <v>0</v>
      </c>
      <c r="HA86">
        <v>0</v>
      </c>
      <c r="HB86">
        <v>0</v>
      </c>
      <c r="HC86">
        <f t="shared" si="104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D87">
        <f>ROW(EtalonRes!A61)</f>
        <v>61</v>
      </c>
      <c r="E87" t="s">
        <v>144</v>
      </c>
      <c r="F87" t="s">
        <v>145</v>
      </c>
      <c r="G87" t="s">
        <v>146</v>
      </c>
      <c r="H87" t="s">
        <v>57</v>
      </c>
      <c r="I87">
        <f>ROUND((8)/100,9)</f>
        <v>0.08</v>
      </c>
      <c r="J87">
        <v>0</v>
      </c>
      <c r="K87">
        <f>ROUND((8)/100,9)</f>
        <v>0.08</v>
      </c>
      <c r="O87">
        <f t="shared" si="70"/>
        <v>4622.5600000000004</v>
      </c>
      <c r="P87">
        <f t="shared" si="71"/>
        <v>77.94</v>
      </c>
      <c r="Q87">
        <f t="shared" si="72"/>
        <v>0</v>
      </c>
      <c r="R87">
        <f t="shared" si="73"/>
        <v>0</v>
      </c>
      <c r="S87">
        <f t="shared" si="74"/>
        <v>4544.62</v>
      </c>
      <c r="T87">
        <f t="shared" si="75"/>
        <v>0</v>
      </c>
      <c r="U87">
        <f t="shared" si="76"/>
        <v>8.9664000000000001</v>
      </c>
      <c r="V87">
        <f t="shared" si="77"/>
        <v>0</v>
      </c>
      <c r="W87">
        <f t="shared" si="78"/>
        <v>0</v>
      </c>
      <c r="X87">
        <f t="shared" si="79"/>
        <v>3181.23</v>
      </c>
      <c r="Y87">
        <f t="shared" si="80"/>
        <v>454.46</v>
      </c>
      <c r="AA87">
        <v>1470268931</v>
      </c>
      <c r="AB87">
        <f t="shared" si="81"/>
        <v>57782.04</v>
      </c>
      <c r="AC87">
        <f>ROUND(((ES87*4)),6)</f>
        <v>974.28</v>
      </c>
      <c r="AD87">
        <f>ROUND(((((ET87*4))-((EU87*4)))+AE87),6)</f>
        <v>0</v>
      </c>
      <c r="AE87">
        <f t="shared" ref="AE87:AF90" si="107">ROUND(((EU87*4)),6)</f>
        <v>0</v>
      </c>
      <c r="AF87">
        <f t="shared" si="107"/>
        <v>56807.76</v>
      </c>
      <c r="AG87">
        <f t="shared" si="83"/>
        <v>0</v>
      </c>
      <c r="AH87">
        <f t="shared" ref="AH87:AI90" si="108">((EW87*4))</f>
        <v>112.08</v>
      </c>
      <c r="AI87">
        <f t="shared" si="108"/>
        <v>0</v>
      </c>
      <c r="AJ87">
        <f t="shared" si="85"/>
        <v>0</v>
      </c>
      <c r="AK87">
        <v>14445.51</v>
      </c>
      <c r="AL87">
        <v>243.57</v>
      </c>
      <c r="AM87">
        <v>0</v>
      </c>
      <c r="AN87">
        <v>0</v>
      </c>
      <c r="AO87">
        <v>14201.94</v>
      </c>
      <c r="AP87">
        <v>0</v>
      </c>
      <c r="AQ87">
        <v>28.02</v>
      </c>
      <c r="AR87">
        <v>0</v>
      </c>
      <c r="AS87">
        <v>0</v>
      </c>
      <c r="AT87">
        <v>70</v>
      </c>
      <c r="AU87">
        <v>10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4</v>
      </c>
      <c r="BJ87" t="s">
        <v>147</v>
      </c>
      <c r="BM87">
        <v>0</v>
      </c>
      <c r="BN87">
        <v>0</v>
      </c>
      <c r="BO87" t="s">
        <v>3</v>
      </c>
      <c r="BP87">
        <v>0</v>
      </c>
      <c r="BQ87">
        <v>1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70</v>
      </c>
      <c r="CA87">
        <v>10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86"/>
        <v>4622.5599999999995</v>
      </c>
      <c r="CQ87">
        <f t="shared" si="87"/>
        <v>974.28</v>
      </c>
      <c r="CR87">
        <f>(((((ET87*4))*BB87-((EU87*4))*BS87)+AE87*BS87)*AV87)</f>
        <v>0</v>
      </c>
      <c r="CS87">
        <f t="shared" si="88"/>
        <v>0</v>
      </c>
      <c r="CT87">
        <f t="shared" si="89"/>
        <v>56807.76</v>
      </c>
      <c r="CU87">
        <f t="shared" si="90"/>
        <v>0</v>
      </c>
      <c r="CV87">
        <f t="shared" si="91"/>
        <v>112.08</v>
      </c>
      <c r="CW87">
        <f t="shared" si="92"/>
        <v>0</v>
      </c>
      <c r="CX87">
        <f t="shared" si="93"/>
        <v>0</v>
      </c>
      <c r="CY87">
        <f t="shared" si="94"/>
        <v>3181.2339999999995</v>
      </c>
      <c r="CZ87">
        <f t="shared" si="95"/>
        <v>454.46199999999999</v>
      </c>
      <c r="DC87" t="s">
        <v>3</v>
      </c>
      <c r="DD87" t="s">
        <v>20</v>
      </c>
      <c r="DE87" t="s">
        <v>20</v>
      </c>
      <c r="DF87" t="s">
        <v>20</v>
      </c>
      <c r="DG87" t="s">
        <v>20</v>
      </c>
      <c r="DH87" t="s">
        <v>3</v>
      </c>
      <c r="DI87" t="s">
        <v>20</v>
      </c>
      <c r="DJ87" t="s">
        <v>20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16987630</v>
      </c>
      <c r="DV87" t="s">
        <v>57</v>
      </c>
      <c r="DW87" t="s">
        <v>57</v>
      </c>
      <c r="DX87">
        <v>100</v>
      </c>
      <c r="DZ87" t="s">
        <v>3</v>
      </c>
      <c r="EA87" t="s">
        <v>3</v>
      </c>
      <c r="EB87" t="s">
        <v>3</v>
      </c>
      <c r="EC87" t="s">
        <v>3</v>
      </c>
      <c r="EE87">
        <v>1441815344</v>
      </c>
      <c r="EF87">
        <v>1</v>
      </c>
      <c r="EG87" t="s">
        <v>21</v>
      </c>
      <c r="EH87">
        <v>0</v>
      </c>
      <c r="EI87" t="s">
        <v>3</v>
      </c>
      <c r="EJ87">
        <v>4</v>
      </c>
      <c r="EK87">
        <v>0</v>
      </c>
      <c r="EL87" t="s">
        <v>22</v>
      </c>
      <c r="EM87" t="s">
        <v>23</v>
      </c>
      <c r="EO87" t="s">
        <v>3</v>
      </c>
      <c r="EQ87">
        <v>0</v>
      </c>
      <c r="ER87">
        <v>14445.51</v>
      </c>
      <c r="ES87">
        <v>243.57</v>
      </c>
      <c r="ET87">
        <v>0</v>
      </c>
      <c r="EU87">
        <v>0</v>
      </c>
      <c r="EV87">
        <v>14201.94</v>
      </c>
      <c r="EW87">
        <v>28.02</v>
      </c>
      <c r="EX87">
        <v>0</v>
      </c>
      <c r="EY87">
        <v>0</v>
      </c>
      <c r="FQ87">
        <v>0</v>
      </c>
      <c r="FR87">
        <f t="shared" si="96"/>
        <v>0</v>
      </c>
      <c r="FS87">
        <v>0</v>
      </c>
      <c r="FX87">
        <v>70</v>
      </c>
      <c r="FY87">
        <v>10</v>
      </c>
      <c r="GA87" t="s">
        <v>3</v>
      </c>
      <c r="GD87">
        <v>0</v>
      </c>
      <c r="GF87">
        <v>1586733399</v>
      </c>
      <c r="GG87">
        <v>2</v>
      </c>
      <c r="GH87">
        <v>1</v>
      </c>
      <c r="GI87">
        <v>-2</v>
      </c>
      <c r="GJ87">
        <v>0</v>
      </c>
      <c r="GK87">
        <f>ROUND(R87*(R12)/100,2)</f>
        <v>0</v>
      </c>
      <c r="GL87">
        <f t="shared" si="97"/>
        <v>0</v>
      </c>
      <c r="GM87">
        <f t="shared" si="98"/>
        <v>8258.25</v>
      </c>
      <c r="GN87">
        <f t="shared" si="99"/>
        <v>0</v>
      </c>
      <c r="GO87">
        <f t="shared" si="100"/>
        <v>0</v>
      </c>
      <c r="GP87">
        <f t="shared" si="101"/>
        <v>8258.25</v>
      </c>
      <c r="GR87">
        <v>0</v>
      </c>
      <c r="GS87">
        <v>3</v>
      </c>
      <c r="GT87">
        <v>0</v>
      </c>
      <c r="GU87" t="s">
        <v>3</v>
      </c>
      <c r="GV87">
        <f t="shared" si="102"/>
        <v>0</v>
      </c>
      <c r="GW87">
        <v>1</v>
      </c>
      <c r="GX87">
        <f t="shared" si="103"/>
        <v>0</v>
      </c>
      <c r="HA87">
        <v>0</v>
      </c>
      <c r="HB87">
        <v>0</v>
      </c>
      <c r="HC87">
        <f t="shared" si="104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17</v>
      </c>
      <c r="B88">
        <v>1</v>
      </c>
      <c r="D88">
        <f>ROW(EtalonRes!A63)</f>
        <v>63</v>
      </c>
      <c r="E88" t="s">
        <v>148</v>
      </c>
      <c r="F88" t="s">
        <v>145</v>
      </c>
      <c r="G88" t="s">
        <v>149</v>
      </c>
      <c r="H88" t="s">
        <v>57</v>
      </c>
      <c r="I88">
        <f>ROUND((28)/100,9)</f>
        <v>0.28000000000000003</v>
      </c>
      <c r="J88">
        <v>0</v>
      </c>
      <c r="K88">
        <f>ROUND((28)/100,9)</f>
        <v>0.28000000000000003</v>
      </c>
      <c r="O88">
        <f t="shared" si="70"/>
        <v>16178.97</v>
      </c>
      <c r="P88">
        <f t="shared" si="71"/>
        <v>272.8</v>
      </c>
      <c r="Q88">
        <f t="shared" si="72"/>
        <v>0</v>
      </c>
      <c r="R88">
        <f t="shared" si="73"/>
        <v>0</v>
      </c>
      <c r="S88">
        <f t="shared" si="74"/>
        <v>15906.17</v>
      </c>
      <c r="T88">
        <f t="shared" si="75"/>
        <v>0</v>
      </c>
      <c r="U88">
        <f t="shared" si="76"/>
        <v>31.382400000000004</v>
      </c>
      <c r="V88">
        <f t="shared" si="77"/>
        <v>0</v>
      </c>
      <c r="W88">
        <f t="shared" si="78"/>
        <v>0</v>
      </c>
      <c r="X88">
        <f t="shared" si="79"/>
        <v>11134.32</v>
      </c>
      <c r="Y88">
        <f t="shared" si="80"/>
        <v>1590.62</v>
      </c>
      <c r="AA88">
        <v>1470268931</v>
      </c>
      <c r="AB88">
        <f t="shared" si="81"/>
        <v>57782.04</v>
      </c>
      <c r="AC88">
        <f>ROUND(((ES88*4)),6)</f>
        <v>974.28</v>
      </c>
      <c r="AD88">
        <f>ROUND(((((ET88*4))-((EU88*4)))+AE88),6)</f>
        <v>0</v>
      </c>
      <c r="AE88">
        <f t="shared" si="107"/>
        <v>0</v>
      </c>
      <c r="AF88">
        <f t="shared" si="107"/>
        <v>56807.76</v>
      </c>
      <c r="AG88">
        <f t="shared" si="83"/>
        <v>0</v>
      </c>
      <c r="AH88">
        <f t="shared" si="108"/>
        <v>112.08</v>
      </c>
      <c r="AI88">
        <f t="shared" si="108"/>
        <v>0</v>
      </c>
      <c r="AJ88">
        <f t="shared" si="85"/>
        <v>0</v>
      </c>
      <c r="AK88">
        <v>14445.51</v>
      </c>
      <c r="AL88">
        <v>243.57</v>
      </c>
      <c r="AM88">
        <v>0</v>
      </c>
      <c r="AN88">
        <v>0</v>
      </c>
      <c r="AO88">
        <v>14201.94</v>
      </c>
      <c r="AP88">
        <v>0</v>
      </c>
      <c r="AQ88">
        <v>28.02</v>
      </c>
      <c r="AR88">
        <v>0</v>
      </c>
      <c r="AS88">
        <v>0</v>
      </c>
      <c r="AT88">
        <v>70</v>
      </c>
      <c r="AU88">
        <v>10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4</v>
      </c>
      <c r="BJ88" t="s">
        <v>147</v>
      </c>
      <c r="BM88">
        <v>0</v>
      </c>
      <c r="BN88">
        <v>0</v>
      </c>
      <c r="BO88" t="s">
        <v>3</v>
      </c>
      <c r="BP88">
        <v>0</v>
      </c>
      <c r="BQ88">
        <v>1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70</v>
      </c>
      <c r="CA88">
        <v>10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6"/>
        <v>16178.97</v>
      </c>
      <c r="CQ88">
        <f t="shared" si="87"/>
        <v>974.28</v>
      </c>
      <c r="CR88">
        <f>(((((ET88*4))*BB88-((EU88*4))*BS88)+AE88*BS88)*AV88)</f>
        <v>0</v>
      </c>
      <c r="CS88">
        <f t="shared" si="88"/>
        <v>0</v>
      </c>
      <c r="CT88">
        <f t="shared" si="89"/>
        <v>56807.76</v>
      </c>
      <c r="CU88">
        <f t="shared" si="90"/>
        <v>0</v>
      </c>
      <c r="CV88">
        <f t="shared" si="91"/>
        <v>112.08</v>
      </c>
      <c r="CW88">
        <f t="shared" si="92"/>
        <v>0</v>
      </c>
      <c r="CX88">
        <f t="shared" si="93"/>
        <v>0</v>
      </c>
      <c r="CY88">
        <f t="shared" si="94"/>
        <v>11134.319</v>
      </c>
      <c r="CZ88">
        <f t="shared" si="95"/>
        <v>1590.6170000000002</v>
      </c>
      <c r="DC88" t="s">
        <v>3</v>
      </c>
      <c r="DD88" t="s">
        <v>20</v>
      </c>
      <c r="DE88" t="s">
        <v>20</v>
      </c>
      <c r="DF88" t="s">
        <v>20</v>
      </c>
      <c r="DG88" t="s">
        <v>20</v>
      </c>
      <c r="DH88" t="s">
        <v>3</v>
      </c>
      <c r="DI88" t="s">
        <v>20</v>
      </c>
      <c r="DJ88" t="s">
        <v>20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16987630</v>
      </c>
      <c r="DV88" t="s">
        <v>57</v>
      </c>
      <c r="DW88" t="s">
        <v>57</v>
      </c>
      <c r="DX88">
        <v>100</v>
      </c>
      <c r="DZ88" t="s">
        <v>3</v>
      </c>
      <c r="EA88" t="s">
        <v>3</v>
      </c>
      <c r="EB88" t="s">
        <v>3</v>
      </c>
      <c r="EC88" t="s">
        <v>3</v>
      </c>
      <c r="EE88">
        <v>1441815344</v>
      </c>
      <c r="EF88">
        <v>1</v>
      </c>
      <c r="EG88" t="s">
        <v>21</v>
      </c>
      <c r="EH88">
        <v>0</v>
      </c>
      <c r="EI88" t="s">
        <v>3</v>
      </c>
      <c r="EJ88">
        <v>4</v>
      </c>
      <c r="EK88">
        <v>0</v>
      </c>
      <c r="EL88" t="s">
        <v>22</v>
      </c>
      <c r="EM88" t="s">
        <v>23</v>
      </c>
      <c r="EO88" t="s">
        <v>3</v>
      </c>
      <c r="EQ88">
        <v>0</v>
      </c>
      <c r="ER88">
        <v>14445.51</v>
      </c>
      <c r="ES88">
        <v>243.57</v>
      </c>
      <c r="ET88">
        <v>0</v>
      </c>
      <c r="EU88">
        <v>0</v>
      </c>
      <c r="EV88">
        <v>14201.94</v>
      </c>
      <c r="EW88">
        <v>28.02</v>
      </c>
      <c r="EX88">
        <v>0</v>
      </c>
      <c r="EY88">
        <v>0</v>
      </c>
      <c r="FQ88">
        <v>0</v>
      </c>
      <c r="FR88">
        <f t="shared" si="96"/>
        <v>0</v>
      </c>
      <c r="FS88">
        <v>0</v>
      </c>
      <c r="FX88">
        <v>70</v>
      </c>
      <c r="FY88">
        <v>10</v>
      </c>
      <c r="GA88" t="s">
        <v>3</v>
      </c>
      <c r="GD88">
        <v>0</v>
      </c>
      <c r="GF88">
        <v>1951921619</v>
      </c>
      <c r="GG88">
        <v>2</v>
      </c>
      <c r="GH88">
        <v>1</v>
      </c>
      <c r="GI88">
        <v>-2</v>
      </c>
      <c r="GJ88">
        <v>0</v>
      </c>
      <c r="GK88">
        <f>ROUND(R88*(R12)/100,2)</f>
        <v>0</v>
      </c>
      <c r="GL88">
        <f t="shared" si="97"/>
        <v>0</v>
      </c>
      <c r="GM88">
        <f t="shared" si="98"/>
        <v>28903.91</v>
      </c>
      <c r="GN88">
        <f t="shared" si="99"/>
        <v>0</v>
      </c>
      <c r="GO88">
        <f t="shared" si="100"/>
        <v>0</v>
      </c>
      <c r="GP88">
        <f t="shared" si="101"/>
        <v>28903.91</v>
      </c>
      <c r="GR88">
        <v>0</v>
      </c>
      <c r="GS88">
        <v>3</v>
      </c>
      <c r="GT88">
        <v>0</v>
      </c>
      <c r="GU88" t="s">
        <v>3</v>
      </c>
      <c r="GV88">
        <f t="shared" si="102"/>
        <v>0</v>
      </c>
      <c r="GW88">
        <v>1</v>
      </c>
      <c r="GX88">
        <f t="shared" si="103"/>
        <v>0</v>
      </c>
      <c r="HA88">
        <v>0</v>
      </c>
      <c r="HB88">
        <v>0</v>
      </c>
      <c r="HC88">
        <f t="shared" si="104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D89">
        <f>ROW(EtalonRes!A64)</f>
        <v>64</v>
      </c>
      <c r="E89" t="s">
        <v>3</v>
      </c>
      <c r="F89" t="s">
        <v>16</v>
      </c>
      <c r="G89" t="s">
        <v>17</v>
      </c>
      <c r="H89" t="s">
        <v>18</v>
      </c>
      <c r="I89">
        <f>ROUND((265)*0.25*0.1/100,9)</f>
        <v>6.6250000000000003E-2</v>
      </c>
      <c r="J89">
        <v>0</v>
      </c>
      <c r="K89">
        <f>ROUND((265)*0.25*0.1/100,9)</f>
        <v>6.6250000000000003E-2</v>
      </c>
      <c r="O89">
        <f t="shared" si="70"/>
        <v>134.08000000000001</v>
      </c>
      <c r="P89">
        <f t="shared" si="71"/>
        <v>0</v>
      </c>
      <c r="Q89">
        <f t="shared" si="72"/>
        <v>0</v>
      </c>
      <c r="R89">
        <f t="shared" si="73"/>
        <v>0</v>
      </c>
      <c r="S89">
        <f t="shared" si="74"/>
        <v>134.08000000000001</v>
      </c>
      <c r="T89">
        <f t="shared" si="75"/>
        <v>0</v>
      </c>
      <c r="U89">
        <f t="shared" si="76"/>
        <v>0.23850000000000002</v>
      </c>
      <c r="V89">
        <f t="shared" si="77"/>
        <v>0</v>
      </c>
      <c r="W89">
        <f t="shared" si="78"/>
        <v>0</v>
      </c>
      <c r="X89">
        <f t="shared" si="79"/>
        <v>93.86</v>
      </c>
      <c r="Y89">
        <f t="shared" si="80"/>
        <v>13.41</v>
      </c>
      <c r="AA89">
        <v>-1</v>
      </c>
      <c r="AB89">
        <f t="shared" si="81"/>
        <v>2023.8</v>
      </c>
      <c r="AC89">
        <f>ROUND(((ES89*4)),6)</f>
        <v>0</v>
      </c>
      <c r="AD89">
        <f>ROUND(((((ET89*4))-((EU89*4)))+AE89),6)</f>
        <v>0</v>
      </c>
      <c r="AE89">
        <f t="shared" si="107"/>
        <v>0</v>
      </c>
      <c r="AF89">
        <f t="shared" si="107"/>
        <v>2023.8</v>
      </c>
      <c r="AG89">
        <f t="shared" si="83"/>
        <v>0</v>
      </c>
      <c r="AH89">
        <f t="shared" si="108"/>
        <v>3.6</v>
      </c>
      <c r="AI89">
        <f t="shared" si="108"/>
        <v>0</v>
      </c>
      <c r="AJ89">
        <f t="shared" si="85"/>
        <v>0</v>
      </c>
      <c r="AK89">
        <v>505.95</v>
      </c>
      <c r="AL89">
        <v>0</v>
      </c>
      <c r="AM89">
        <v>0</v>
      </c>
      <c r="AN89">
        <v>0</v>
      </c>
      <c r="AO89">
        <v>505.95</v>
      </c>
      <c r="AP89">
        <v>0</v>
      </c>
      <c r="AQ89">
        <v>0.9</v>
      </c>
      <c r="AR89">
        <v>0</v>
      </c>
      <c r="AS89">
        <v>0</v>
      </c>
      <c r="AT89">
        <v>70</v>
      </c>
      <c r="AU89">
        <v>10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4</v>
      </c>
      <c r="BJ89" t="s">
        <v>19</v>
      </c>
      <c r="BM89">
        <v>0</v>
      </c>
      <c r="BN89">
        <v>0</v>
      </c>
      <c r="BO89" t="s">
        <v>3</v>
      </c>
      <c r="BP89">
        <v>0</v>
      </c>
      <c r="BQ89">
        <v>1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10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86"/>
        <v>134.08000000000001</v>
      </c>
      <c r="CQ89">
        <f t="shared" si="87"/>
        <v>0</v>
      </c>
      <c r="CR89">
        <f>(((((ET89*4))*BB89-((EU89*4))*BS89)+AE89*BS89)*AV89)</f>
        <v>0</v>
      </c>
      <c r="CS89">
        <f t="shared" si="88"/>
        <v>0</v>
      </c>
      <c r="CT89">
        <f t="shared" si="89"/>
        <v>2023.8</v>
      </c>
      <c r="CU89">
        <f t="shared" si="90"/>
        <v>0</v>
      </c>
      <c r="CV89">
        <f t="shared" si="91"/>
        <v>3.6</v>
      </c>
      <c r="CW89">
        <f t="shared" si="92"/>
        <v>0</v>
      </c>
      <c r="CX89">
        <f t="shared" si="93"/>
        <v>0</v>
      </c>
      <c r="CY89">
        <f t="shared" si="94"/>
        <v>93.856000000000009</v>
      </c>
      <c r="CZ89">
        <f t="shared" si="95"/>
        <v>13.408000000000001</v>
      </c>
      <c r="DC89" t="s">
        <v>3</v>
      </c>
      <c r="DD89" t="s">
        <v>20</v>
      </c>
      <c r="DE89" t="s">
        <v>20</v>
      </c>
      <c r="DF89" t="s">
        <v>20</v>
      </c>
      <c r="DG89" t="s">
        <v>20</v>
      </c>
      <c r="DH89" t="s">
        <v>3</v>
      </c>
      <c r="DI89" t="s">
        <v>20</v>
      </c>
      <c r="DJ89" t="s">
        <v>20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1003</v>
      </c>
      <c r="DV89" t="s">
        <v>18</v>
      </c>
      <c r="DW89" t="s">
        <v>18</v>
      </c>
      <c r="DX89">
        <v>100</v>
      </c>
      <c r="DZ89" t="s">
        <v>3</v>
      </c>
      <c r="EA89" t="s">
        <v>3</v>
      </c>
      <c r="EB89" t="s">
        <v>3</v>
      </c>
      <c r="EC89" t="s">
        <v>3</v>
      </c>
      <c r="EE89">
        <v>1441815344</v>
      </c>
      <c r="EF89">
        <v>1</v>
      </c>
      <c r="EG89" t="s">
        <v>21</v>
      </c>
      <c r="EH89">
        <v>0</v>
      </c>
      <c r="EI89" t="s">
        <v>3</v>
      </c>
      <c r="EJ89">
        <v>4</v>
      </c>
      <c r="EK89">
        <v>0</v>
      </c>
      <c r="EL89" t="s">
        <v>22</v>
      </c>
      <c r="EM89" t="s">
        <v>23</v>
      </c>
      <c r="EO89" t="s">
        <v>3</v>
      </c>
      <c r="EQ89">
        <v>1024</v>
      </c>
      <c r="ER89">
        <v>505.95</v>
      </c>
      <c r="ES89">
        <v>0</v>
      </c>
      <c r="ET89">
        <v>0</v>
      </c>
      <c r="EU89">
        <v>0</v>
      </c>
      <c r="EV89">
        <v>505.95</v>
      </c>
      <c r="EW89">
        <v>0.9</v>
      </c>
      <c r="EX89">
        <v>0</v>
      </c>
      <c r="EY89">
        <v>0</v>
      </c>
      <c r="FQ89">
        <v>0</v>
      </c>
      <c r="FR89">
        <f t="shared" si="96"/>
        <v>0</v>
      </c>
      <c r="FS89">
        <v>0</v>
      </c>
      <c r="FX89">
        <v>70</v>
      </c>
      <c r="FY89">
        <v>10</v>
      </c>
      <c r="GA89" t="s">
        <v>3</v>
      </c>
      <c r="GD89">
        <v>0</v>
      </c>
      <c r="GF89">
        <v>-341239612</v>
      </c>
      <c r="GG89">
        <v>2</v>
      </c>
      <c r="GH89">
        <v>1</v>
      </c>
      <c r="GI89">
        <v>-2</v>
      </c>
      <c r="GJ89">
        <v>0</v>
      </c>
      <c r="GK89">
        <f>ROUND(R89*(R12)/100,2)</f>
        <v>0</v>
      </c>
      <c r="GL89">
        <f t="shared" si="97"/>
        <v>0</v>
      </c>
      <c r="GM89">
        <f t="shared" si="98"/>
        <v>241.35</v>
      </c>
      <c r="GN89">
        <f t="shared" si="99"/>
        <v>0</v>
      </c>
      <c r="GO89">
        <f t="shared" si="100"/>
        <v>0</v>
      </c>
      <c r="GP89">
        <f t="shared" si="101"/>
        <v>241.35</v>
      </c>
      <c r="GR89">
        <v>0</v>
      </c>
      <c r="GS89">
        <v>3</v>
      </c>
      <c r="GT89">
        <v>0</v>
      </c>
      <c r="GU89" t="s">
        <v>3</v>
      </c>
      <c r="GV89">
        <f t="shared" si="102"/>
        <v>0</v>
      </c>
      <c r="GW89">
        <v>1</v>
      </c>
      <c r="GX89">
        <f t="shared" si="103"/>
        <v>0</v>
      </c>
      <c r="HA89">
        <v>0</v>
      </c>
      <c r="HB89">
        <v>0</v>
      </c>
      <c r="HC89">
        <f t="shared" si="104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1</v>
      </c>
      <c r="D90">
        <f>ROW(EtalonRes!A65)</f>
        <v>65</v>
      </c>
      <c r="E90" t="s">
        <v>3</v>
      </c>
      <c r="F90" t="s">
        <v>24</v>
      </c>
      <c r="G90" t="s">
        <v>25</v>
      </c>
      <c r="H90" t="s">
        <v>18</v>
      </c>
      <c r="I90">
        <f>ROUND((265)*0.75*0.1/100,9)</f>
        <v>0.19875000000000001</v>
      </c>
      <c r="J90">
        <v>0</v>
      </c>
      <c r="K90">
        <f>ROUND((265)*0.75*0.1/100,9)</f>
        <v>0.19875000000000001</v>
      </c>
      <c r="O90">
        <f t="shared" si="70"/>
        <v>1179.8800000000001</v>
      </c>
      <c r="P90">
        <f t="shared" si="71"/>
        <v>0</v>
      </c>
      <c r="Q90">
        <f t="shared" si="72"/>
        <v>0</v>
      </c>
      <c r="R90">
        <f t="shared" si="73"/>
        <v>0</v>
      </c>
      <c r="S90">
        <f t="shared" si="74"/>
        <v>1179.8800000000001</v>
      </c>
      <c r="T90">
        <f t="shared" si="75"/>
        <v>0</v>
      </c>
      <c r="U90">
        <f t="shared" si="76"/>
        <v>2.0988000000000002</v>
      </c>
      <c r="V90">
        <f t="shared" si="77"/>
        <v>0</v>
      </c>
      <c r="W90">
        <f t="shared" si="78"/>
        <v>0</v>
      </c>
      <c r="X90">
        <f t="shared" si="79"/>
        <v>825.92</v>
      </c>
      <c r="Y90">
        <f t="shared" si="80"/>
        <v>117.99</v>
      </c>
      <c r="AA90">
        <v>-1</v>
      </c>
      <c r="AB90">
        <f t="shared" si="81"/>
        <v>5936.52</v>
      </c>
      <c r="AC90">
        <f>ROUND(((ES90*4)),6)</f>
        <v>0</v>
      </c>
      <c r="AD90">
        <f>ROUND(((((ET90*4))-((EU90*4)))+AE90),6)</f>
        <v>0</v>
      </c>
      <c r="AE90">
        <f t="shared" si="107"/>
        <v>0</v>
      </c>
      <c r="AF90">
        <f t="shared" si="107"/>
        <v>5936.52</v>
      </c>
      <c r="AG90">
        <f t="shared" si="83"/>
        <v>0</v>
      </c>
      <c r="AH90">
        <f t="shared" si="108"/>
        <v>10.56</v>
      </c>
      <c r="AI90">
        <f t="shared" si="108"/>
        <v>0</v>
      </c>
      <c r="AJ90">
        <f t="shared" si="85"/>
        <v>0</v>
      </c>
      <c r="AK90">
        <v>1484.13</v>
      </c>
      <c r="AL90">
        <v>0</v>
      </c>
      <c r="AM90">
        <v>0</v>
      </c>
      <c r="AN90">
        <v>0</v>
      </c>
      <c r="AO90">
        <v>1484.13</v>
      </c>
      <c r="AP90">
        <v>0</v>
      </c>
      <c r="AQ90">
        <v>2.64</v>
      </c>
      <c r="AR90">
        <v>0</v>
      </c>
      <c r="AS90">
        <v>0</v>
      </c>
      <c r="AT90">
        <v>70</v>
      </c>
      <c r="AU90">
        <v>10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4</v>
      </c>
      <c r="BJ90" t="s">
        <v>26</v>
      </c>
      <c r="BM90">
        <v>0</v>
      </c>
      <c r="BN90">
        <v>0</v>
      </c>
      <c r="BO90" t="s">
        <v>3</v>
      </c>
      <c r="BP90">
        <v>0</v>
      </c>
      <c r="BQ90">
        <v>1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70</v>
      </c>
      <c r="CA90">
        <v>10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86"/>
        <v>1179.8800000000001</v>
      </c>
      <c r="CQ90">
        <f t="shared" si="87"/>
        <v>0</v>
      </c>
      <c r="CR90">
        <f>(((((ET90*4))*BB90-((EU90*4))*BS90)+AE90*BS90)*AV90)</f>
        <v>0</v>
      </c>
      <c r="CS90">
        <f t="shared" si="88"/>
        <v>0</v>
      </c>
      <c r="CT90">
        <f t="shared" si="89"/>
        <v>5936.52</v>
      </c>
      <c r="CU90">
        <f t="shared" si="90"/>
        <v>0</v>
      </c>
      <c r="CV90">
        <f t="shared" si="91"/>
        <v>10.56</v>
      </c>
      <c r="CW90">
        <f t="shared" si="92"/>
        <v>0</v>
      </c>
      <c r="CX90">
        <f t="shared" si="93"/>
        <v>0</v>
      </c>
      <c r="CY90">
        <f t="shared" si="94"/>
        <v>825.91600000000005</v>
      </c>
      <c r="CZ90">
        <f t="shared" si="95"/>
        <v>117.98800000000001</v>
      </c>
      <c r="DC90" t="s">
        <v>3</v>
      </c>
      <c r="DD90" t="s">
        <v>20</v>
      </c>
      <c r="DE90" t="s">
        <v>20</v>
      </c>
      <c r="DF90" t="s">
        <v>20</v>
      </c>
      <c r="DG90" t="s">
        <v>20</v>
      </c>
      <c r="DH90" t="s">
        <v>3</v>
      </c>
      <c r="DI90" t="s">
        <v>20</v>
      </c>
      <c r="DJ90" t="s">
        <v>20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1003</v>
      </c>
      <c r="DV90" t="s">
        <v>18</v>
      </c>
      <c r="DW90" t="s">
        <v>18</v>
      </c>
      <c r="DX90">
        <v>100</v>
      </c>
      <c r="DZ90" t="s">
        <v>3</v>
      </c>
      <c r="EA90" t="s">
        <v>3</v>
      </c>
      <c r="EB90" t="s">
        <v>3</v>
      </c>
      <c r="EC90" t="s">
        <v>3</v>
      </c>
      <c r="EE90">
        <v>1441815344</v>
      </c>
      <c r="EF90">
        <v>1</v>
      </c>
      <c r="EG90" t="s">
        <v>21</v>
      </c>
      <c r="EH90">
        <v>0</v>
      </c>
      <c r="EI90" t="s">
        <v>3</v>
      </c>
      <c r="EJ90">
        <v>4</v>
      </c>
      <c r="EK90">
        <v>0</v>
      </c>
      <c r="EL90" t="s">
        <v>22</v>
      </c>
      <c r="EM90" t="s">
        <v>23</v>
      </c>
      <c r="EO90" t="s">
        <v>3</v>
      </c>
      <c r="EQ90">
        <v>1024</v>
      </c>
      <c r="ER90">
        <v>1484.13</v>
      </c>
      <c r="ES90">
        <v>0</v>
      </c>
      <c r="ET90">
        <v>0</v>
      </c>
      <c r="EU90">
        <v>0</v>
      </c>
      <c r="EV90">
        <v>1484.13</v>
      </c>
      <c r="EW90">
        <v>2.64</v>
      </c>
      <c r="EX90">
        <v>0</v>
      </c>
      <c r="EY90">
        <v>0</v>
      </c>
      <c r="FQ90">
        <v>0</v>
      </c>
      <c r="FR90">
        <f t="shared" si="96"/>
        <v>0</v>
      </c>
      <c r="FS90">
        <v>0</v>
      </c>
      <c r="FX90">
        <v>70</v>
      </c>
      <c r="FY90">
        <v>10</v>
      </c>
      <c r="GA90" t="s">
        <v>3</v>
      </c>
      <c r="GD90">
        <v>0</v>
      </c>
      <c r="GF90">
        <v>1802126441</v>
      </c>
      <c r="GG90">
        <v>2</v>
      </c>
      <c r="GH90">
        <v>1</v>
      </c>
      <c r="GI90">
        <v>-2</v>
      </c>
      <c r="GJ90">
        <v>0</v>
      </c>
      <c r="GK90">
        <f>ROUND(R90*(R12)/100,2)</f>
        <v>0</v>
      </c>
      <c r="GL90">
        <f t="shared" si="97"/>
        <v>0</v>
      </c>
      <c r="GM90">
        <f t="shared" si="98"/>
        <v>2123.79</v>
      </c>
      <c r="GN90">
        <f t="shared" si="99"/>
        <v>0</v>
      </c>
      <c r="GO90">
        <f t="shared" si="100"/>
        <v>0</v>
      </c>
      <c r="GP90">
        <f t="shared" si="101"/>
        <v>2123.79</v>
      </c>
      <c r="GR90">
        <v>0</v>
      </c>
      <c r="GS90">
        <v>3</v>
      </c>
      <c r="GT90">
        <v>0</v>
      </c>
      <c r="GU90" t="s">
        <v>3</v>
      </c>
      <c r="GV90">
        <f t="shared" si="102"/>
        <v>0</v>
      </c>
      <c r="GW90">
        <v>1</v>
      </c>
      <c r="GX90">
        <f t="shared" si="103"/>
        <v>0</v>
      </c>
      <c r="HA90">
        <v>0</v>
      </c>
      <c r="HB90">
        <v>0</v>
      </c>
      <c r="HC90">
        <f t="shared" si="104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1" spans="1:245" x14ac:dyDescent="0.2">
      <c r="A91">
        <v>17</v>
      </c>
      <c r="B91">
        <v>1</v>
      </c>
      <c r="D91">
        <f>ROW(EtalonRes!A69)</f>
        <v>69</v>
      </c>
      <c r="E91" t="s">
        <v>3</v>
      </c>
      <c r="F91" t="s">
        <v>150</v>
      </c>
      <c r="G91" t="s">
        <v>151</v>
      </c>
      <c r="H91" t="s">
        <v>18</v>
      </c>
      <c r="I91">
        <f>ROUND((265)*0.1/100,9)</f>
        <v>0.26500000000000001</v>
      </c>
      <c r="J91">
        <v>0</v>
      </c>
      <c r="K91">
        <f>ROUND((265)*0.1/100,9)</f>
        <v>0.26500000000000001</v>
      </c>
      <c r="O91">
        <f t="shared" si="70"/>
        <v>4480.47</v>
      </c>
      <c r="P91">
        <f t="shared" si="71"/>
        <v>722.98</v>
      </c>
      <c r="Q91">
        <f t="shared" si="72"/>
        <v>0</v>
      </c>
      <c r="R91">
        <f t="shared" si="73"/>
        <v>0</v>
      </c>
      <c r="S91">
        <f t="shared" si="74"/>
        <v>3757.49</v>
      </c>
      <c r="T91">
        <f t="shared" si="75"/>
        <v>0</v>
      </c>
      <c r="U91">
        <f t="shared" si="76"/>
        <v>7.8281000000000001</v>
      </c>
      <c r="V91">
        <f t="shared" si="77"/>
        <v>0</v>
      </c>
      <c r="W91">
        <f t="shared" si="78"/>
        <v>0</v>
      </c>
      <c r="X91">
        <f t="shared" si="79"/>
        <v>2630.24</v>
      </c>
      <c r="Y91">
        <f t="shared" si="80"/>
        <v>375.75</v>
      </c>
      <c r="AA91">
        <v>-1</v>
      </c>
      <c r="AB91">
        <f t="shared" si="81"/>
        <v>16907.419999999998</v>
      </c>
      <c r="AC91">
        <f>ROUND((ES91),6)</f>
        <v>2728.22</v>
      </c>
      <c r="AD91">
        <f>ROUND((((ET91)-(EU91))+AE91),6)</f>
        <v>0</v>
      </c>
      <c r="AE91">
        <f>ROUND((EU91),6)</f>
        <v>0</v>
      </c>
      <c r="AF91">
        <f>ROUND((EV91),6)</f>
        <v>14179.2</v>
      </c>
      <c r="AG91">
        <f t="shared" si="83"/>
        <v>0</v>
      </c>
      <c r="AH91">
        <f>(EW91)</f>
        <v>29.54</v>
      </c>
      <c r="AI91">
        <f>(EX91)</f>
        <v>0</v>
      </c>
      <c r="AJ91">
        <f t="shared" si="85"/>
        <v>0</v>
      </c>
      <c r="AK91">
        <v>16907.419999999998</v>
      </c>
      <c r="AL91">
        <v>2728.22</v>
      </c>
      <c r="AM91">
        <v>0</v>
      </c>
      <c r="AN91">
        <v>0</v>
      </c>
      <c r="AO91">
        <v>14179.2</v>
      </c>
      <c r="AP91">
        <v>0</v>
      </c>
      <c r="AQ91">
        <v>29.54</v>
      </c>
      <c r="AR91">
        <v>0</v>
      </c>
      <c r="AS91">
        <v>0</v>
      </c>
      <c r="AT91">
        <v>70</v>
      </c>
      <c r="AU91">
        <v>10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1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4</v>
      </c>
      <c r="BJ91" t="s">
        <v>152</v>
      </c>
      <c r="BM91">
        <v>0</v>
      </c>
      <c r="BN91">
        <v>0</v>
      </c>
      <c r="BO91" t="s">
        <v>3</v>
      </c>
      <c r="BP91">
        <v>0</v>
      </c>
      <c r="BQ91">
        <v>1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70</v>
      </c>
      <c r="CA91">
        <v>10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86"/>
        <v>4480.4699999999993</v>
      </c>
      <c r="CQ91">
        <f t="shared" si="87"/>
        <v>2728.22</v>
      </c>
      <c r="CR91">
        <f>((((ET91)*BB91-(EU91)*BS91)+AE91*BS91)*AV91)</f>
        <v>0</v>
      </c>
      <c r="CS91">
        <f t="shared" si="88"/>
        <v>0</v>
      </c>
      <c r="CT91">
        <f t="shared" si="89"/>
        <v>14179.2</v>
      </c>
      <c r="CU91">
        <f t="shared" si="90"/>
        <v>0</v>
      </c>
      <c r="CV91">
        <f t="shared" si="91"/>
        <v>29.54</v>
      </c>
      <c r="CW91">
        <f t="shared" si="92"/>
        <v>0</v>
      </c>
      <c r="CX91">
        <f t="shared" si="93"/>
        <v>0</v>
      </c>
      <c r="CY91">
        <f t="shared" si="94"/>
        <v>2630.2429999999999</v>
      </c>
      <c r="CZ91">
        <f t="shared" si="95"/>
        <v>375.74899999999997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1003</v>
      </c>
      <c r="DV91" t="s">
        <v>18</v>
      </c>
      <c r="DW91" t="s">
        <v>18</v>
      </c>
      <c r="DX91">
        <v>100</v>
      </c>
      <c r="DZ91" t="s">
        <v>3</v>
      </c>
      <c r="EA91" t="s">
        <v>3</v>
      </c>
      <c r="EB91" t="s">
        <v>3</v>
      </c>
      <c r="EC91" t="s">
        <v>3</v>
      </c>
      <c r="EE91">
        <v>1441815344</v>
      </c>
      <c r="EF91">
        <v>1</v>
      </c>
      <c r="EG91" t="s">
        <v>21</v>
      </c>
      <c r="EH91">
        <v>0</v>
      </c>
      <c r="EI91" t="s">
        <v>3</v>
      </c>
      <c r="EJ91">
        <v>4</v>
      </c>
      <c r="EK91">
        <v>0</v>
      </c>
      <c r="EL91" t="s">
        <v>22</v>
      </c>
      <c r="EM91" t="s">
        <v>23</v>
      </c>
      <c r="EO91" t="s">
        <v>3</v>
      </c>
      <c r="EQ91">
        <v>1311744</v>
      </c>
      <c r="ER91">
        <v>16907.419999999998</v>
      </c>
      <c r="ES91">
        <v>2728.22</v>
      </c>
      <c r="ET91">
        <v>0</v>
      </c>
      <c r="EU91">
        <v>0</v>
      </c>
      <c r="EV91">
        <v>14179.2</v>
      </c>
      <c r="EW91">
        <v>29.54</v>
      </c>
      <c r="EX91">
        <v>0</v>
      </c>
      <c r="EY91">
        <v>0</v>
      </c>
      <c r="FQ91">
        <v>0</v>
      </c>
      <c r="FR91">
        <f t="shared" si="96"/>
        <v>0</v>
      </c>
      <c r="FS91">
        <v>0</v>
      </c>
      <c r="FX91">
        <v>70</v>
      </c>
      <c r="FY91">
        <v>10</v>
      </c>
      <c r="GA91" t="s">
        <v>3</v>
      </c>
      <c r="GD91">
        <v>0</v>
      </c>
      <c r="GF91">
        <v>-317825441</v>
      </c>
      <c r="GG91">
        <v>2</v>
      </c>
      <c r="GH91">
        <v>1</v>
      </c>
      <c r="GI91">
        <v>-2</v>
      </c>
      <c r="GJ91">
        <v>0</v>
      </c>
      <c r="GK91">
        <f>ROUND(R91*(R12)/100,2)</f>
        <v>0</v>
      </c>
      <c r="GL91">
        <f t="shared" si="97"/>
        <v>0</v>
      </c>
      <c r="GM91">
        <f t="shared" si="98"/>
        <v>7486.46</v>
      </c>
      <c r="GN91">
        <f t="shared" si="99"/>
        <v>0</v>
      </c>
      <c r="GO91">
        <f t="shared" si="100"/>
        <v>0</v>
      </c>
      <c r="GP91">
        <f t="shared" si="101"/>
        <v>7486.46</v>
      </c>
      <c r="GR91">
        <v>0</v>
      </c>
      <c r="GS91">
        <v>3</v>
      </c>
      <c r="GT91">
        <v>0</v>
      </c>
      <c r="GU91" t="s">
        <v>3</v>
      </c>
      <c r="GV91">
        <f t="shared" si="102"/>
        <v>0</v>
      </c>
      <c r="GW91">
        <v>1</v>
      </c>
      <c r="GX91">
        <f t="shared" si="103"/>
        <v>0</v>
      </c>
      <c r="HA91">
        <v>0</v>
      </c>
      <c r="HB91">
        <v>0</v>
      </c>
      <c r="HC91">
        <f t="shared" si="104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IK91">
        <v>0</v>
      </c>
    </row>
    <row r="93" spans="1:245" x14ac:dyDescent="0.2">
      <c r="A93" s="2">
        <v>51</v>
      </c>
      <c r="B93" s="2">
        <f>B77</f>
        <v>1</v>
      </c>
      <c r="C93" s="2">
        <f>A77</f>
        <v>5</v>
      </c>
      <c r="D93" s="2">
        <f>ROW(A77)</f>
        <v>77</v>
      </c>
      <c r="E93" s="2"/>
      <c r="F93" s="2" t="str">
        <f>IF(F77&lt;&gt;"",F77,"")</f>
        <v>Новый подраздел</v>
      </c>
      <c r="G93" s="2" t="str">
        <f>IF(G77&lt;&gt;"",G77,"")</f>
        <v>Система водоотведения</v>
      </c>
      <c r="H93" s="2">
        <v>0</v>
      </c>
      <c r="I93" s="2"/>
      <c r="J93" s="2"/>
      <c r="K93" s="2"/>
      <c r="L93" s="2"/>
      <c r="M93" s="2"/>
      <c r="N93" s="2"/>
      <c r="O93" s="2">
        <f t="shared" ref="O93:T93" si="109">ROUND(AB93,2)</f>
        <v>57817.53</v>
      </c>
      <c r="P93" s="2">
        <f t="shared" si="109"/>
        <v>785.6</v>
      </c>
      <c r="Q93" s="2">
        <f t="shared" si="109"/>
        <v>34.619999999999997</v>
      </c>
      <c r="R93" s="2">
        <f t="shared" si="109"/>
        <v>0.4</v>
      </c>
      <c r="S93" s="2">
        <f t="shared" si="109"/>
        <v>56997.31</v>
      </c>
      <c r="T93" s="2">
        <f t="shared" si="109"/>
        <v>0</v>
      </c>
      <c r="U93" s="2">
        <f>AH93</f>
        <v>112.45400000000002</v>
      </c>
      <c r="V93" s="2">
        <f>AI93</f>
        <v>0</v>
      </c>
      <c r="W93" s="2">
        <f>ROUND(AJ93,2)</f>
        <v>0</v>
      </c>
      <c r="X93" s="2">
        <f>ROUND(AK93,2)</f>
        <v>39898.11</v>
      </c>
      <c r="Y93" s="2">
        <f>ROUND(AL93,2)</f>
        <v>5699.73</v>
      </c>
      <c r="Z93" s="2"/>
      <c r="AA93" s="2"/>
      <c r="AB93" s="2">
        <f>ROUND(SUMIF(AA81:AA91,"=1470268931",O81:O91),2)</f>
        <v>57817.53</v>
      </c>
      <c r="AC93" s="2">
        <f>ROUND(SUMIF(AA81:AA91,"=1470268931",P81:P91),2)</f>
        <v>785.6</v>
      </c>
      <c r="AD93" s="2">
        <f>ROUND(SUMIF(AA81:AA91,"=1470268931",Q81:Q91),2)</f>
        <v>34.619999999999997</v>
      </c>
      <c r="AE93" s="2">
        <f>ROUND(SUMIF(AA81:AA91,"=1470268931",R81:R91),2)</f>
        <v>0.4</v>
      </c>
      <c r="AF93" s="2">
        <f>ROUND(SUMIF(AA81:AA91,"=1470268931",S81:S91),2)</f>
        <v>56997.31</v>
      </c>
      <c r="AG93" s="2">
        <f>ROUND(SUMIF(AA81:AA91,"=1470268931",T81:T91),2)</f>
        <v>0</v>
      </c>
      <c r="AH93" s="2">
        <f>SUMIF(AA81:AA91,"=1470268931",U81:U91)</f>
        <v>112.45400000000002</v>
      </c>
      <c r="AI93" s="2">
        <f>SUMIF(AA81:AA91,"=1470268931",V81:V91)</f>
        <v>0</v>
      </c>
      <c r="AJ93" s="2">
        <f>ROUND(SUMIF(AA81:AA91,"=1470268931",W81:W91),2)</f>
        <v>0</v>
      </c>
      <c r="AK93" s="2">
        <f>ROUND(SUMIF(AA81:AA91,"=1470268931",X81:X91),2)</f>
        <v>39898.11</v>
      </c>
      <c r="AL93" s="2">
        <f>ROUND(SUMIF(AA81:AA91,"=1470268931",Y81:Y91),2)</f>
        <v>5699.73</v>
      </c>
      <c r="AM93" s="2"/>
      <c r="AN93" s="2"/>
      <c r="AO93" s="2">
        <f t="shared" ref="AO93:BD93" si="110">ROUND(BX93,2)</f>
        <v>0</v>
      </c>
      <c r="AP93" s="2">
        <f t="shared" si="110"/>
        <v>0</v>
      </c>
      <c r="AQ93" s="2">
        <f t="shared" si="110"/>
        <v>0</v>
      </c>
      <c r="AR93" s="2">
        <f t="shared" si="110"/>
        <v>103415.8</v>
      </c>
      <c r="AS93" s="2">
        <f t="shared" si="110"/>
        <v>0</v>
      </c>
      <c r="AT93" s="2">
        <f t="shared" si="110"/>
        <v>0</v>
      </c>
      <c r="AU93" s="2">
        <f t="shared" si="110"/>
        <v>103415.8</v>
      </c>
      <c r="AV93" s="2">
        <f t="shared" si="110"/>
        <v>785.6</v>
      </c>
      <c r="AW93" s="2">
        <f t="shared" si="110"/>
        <v>785.6</v>
      </c>
      <c r="AX93" s="2">
        <f t="shared" si="110"/>
        <v>0</v>
      </c>
      <c r="AY93" s="2">
        <f t="shared" si="110"/>
        <v>785.6</v>
      </c>
      <c r="AZ93" s="2">
        <f t="shared" si="110"/>
        <v>0</v>
      </c>
      <c r="BA93" s="2">
        <f t="shared" si="110"/>
        <v>0</v>
      </c>
      <c r="BB93" s="2">
        <f t="shared" si="110"/>
        <v>0</v>
      </c>
      <c r="BC93" s="2">
        <f t="shared" si="110"/>
        <v>0</v>
      </c>
      <c r="BD93" s="2">
        <f t="shared" si="110"/>
        <v>0</v>
      </c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>
        <f>ROUND(SUMIF(AA81:AA91,"=1470268931",FQ81:FQ91),2)</f>
        <v>0</v>
      </c>
      <c r="BY93" s="2">
        <f>ROUND(SUMIF(AA81:AA91,"=1470268931",FR81:FR91),2)</f>
        <v>0</v>
      </c>
      <c r="BZ93" s="2">
        <f>ROUND(SUMIF(AA81:AA91,"=1470268931",GL81:GL91),2)</f>
        <v>0</v>
      </c>
      <c r="CA93" s="2">
        <f>ROUND(SUMIF(AA81:AA91,"=1470268931",GM81:GM91),2)</f>
        <v>103415.8</v>
      </c>
      <c r="CB93" s="2">
        <f>ROUND(SUMIF(AA81:AA91,"=1470268931",GN81:GN91),2)</f>
        <v>0</v>
      </c>
      <c r="CC93" s="2">
        <f>ROUND(SUMIF(AA81:AA91,"=1470268931",GO81:GO91),2)</f>
        <v>0</v>
      </c>
      <c r="CD93" s="2">
        <f>ROUND(SUMIF(AA81:AA91,"=1470268931",GP81:GP91),2)</f>
        <v>103415.8</v>
      </c>
      <c r="CE93" s="2">
        <f>AC93-BX93</f>
        <v>785.6</v>
      </c>
      <c r="CF93" s="2">
        <f>AC93-BY93</f>
        <v>785.6</v>
      </c>
      <c r="CG93" s="2">
        <f>BX93-BZ93</f>
        <v>0</v>
      </c>
      <c r="CH93" s="2">
        <f>AC93-BX93-BY93+BZ93</f>
        <v>785.6</v>
      </c>
      <c r="CI93" s="2">
        <f>BY93-BZ93</f>
        <v>0</v>
      </c>
      <c r="CJ93" s="2">
        <f>ROUND(SUMIF(AA81:AA91,"=1470268931",GX81:GX91),2)</f>
        <v>0</v>
      </c>
      <c r="CK93" s="2">
        <f>ROUND(SUMIF(AA81:AA91,"=1470268931",GY81:GY91),2)</f>
        <v>0</v>
      </c>
      <c r="CL93" s="2">
        <f>ROUND(SUMIF(AA81:AA91,"=1470268931",GZ81:GZ91),2)</f>
        <v>0</v>
      </c>
      <c r="CM93" s="2">
        <f>ROUND(SUMIF(AA81:AA91,"=1470268931",HD81:HD91),2)</f>
        <v>0</v>
      </c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>
        <v>0</v>
      </c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201</v>
      </c>
      <c r="F95" s="4">
        <f>ROUND(Source!O93,O95)</f>
        <v>57817.53</v>
      </c>
      <c r="G95" s="4" t="s">
        <v>70</v>
      </c>
      <c r="H95" s="4" t="s">
        <v>71</v>
      </c>
      <c r="I95" s="4"/>
      <c r="J95" s="4"/>
      <c r="K95" s="4">
        <v>201</v>
      </c>
      <c r="L95" s="4">
        <v>1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57817.53</v>
      </c>
      <c r="X95" s="4">
        <v>1</v>
      </c>
      <c r="Y95" s="4">
        <v>57817.53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202</v>
      </c>
      <c r="F96" s="4">
        <f>ROUND(Source!P93,O96)</f>
        <v>785.6</v>
      </c>
      <c r="G96" s="4" t="s">
        <v>72</v>
      </c>
      <c r="H96" s="4" t="s">
        <v>73</v>
      </c>
      <c r="I96" s="4"/>
      <c r="J96" s="4"/>
      <c r="K96" s="4">
        <v>202</v>
      </c>
      <c r="L96" s="4">
        <v>2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785.6</v>
      </c>
      <c r="X96" s="4">
        <v>1</v>
      </c>
      <c r="Y96" s="4">
        <v>785.6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222</v>
      </c>
      <c r="F97" s="4">
        <f>ROUND(Source!AO93,O97)</f>
        <v>0</v>
      </c>
      <c r="G97" s="4" t="s">
        <v>74</v>
      </c>
      <c r="H97" s="4" t="s">
        <v>75</v>
      </c>
      <c r="I97" s="4"/>
      <c r="J97" s="4"/>
      <c r="K97" s="4">
        <v>222</v>
      </c>
      <c r="L97" s="4">
        <v>3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225</v>
      </c>
      <c r="F98" s="4">
        <f>ROUND(Source!AV93,O98)</f>
        <v>785.6</v>
      </c>
      <c r="G98" s="4" t="s">
        <v>76</v>
      </c>
      <c r="H98" s="4" t="s">
        <v>77</v>
      </c>
      <c r="I98" s="4"/>
      <c r="J98" s="4"/>
      <c r="K98" s="4">
        <v>225</v>
      </c>
      <c r="L98" s="4">
        <v>4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785.6</v>
      </c>
      <c r="X98" s="4">
        <v>1</v>
      </c>
      <c r="Y98" s="4">
        <v>785.6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226</v>
      </c>
      <c r="F99" s="4">
        <f>ROUND(Source!AW93,O99)</f>
        <v>785.6</v>
      </c>
      <c r="G99" s="4" t="s">
        <v>78</v>
      </c>
      <c r="H99" s="4" t="s">
        <v>79</v>
      </c>
      <c r="I99" s="4"/>
      <c r="J99" s="4"/>
      <c r="K99" s="4">
        <v>226</v>
      </c>
      <c r="L99" s="4">
        <v>5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785.6</v>
      </c>
      <c r="X99" s="4">
        <v>1</v>
      </c>
      <c r="Y99" s="4">
        <v>785.6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227</v>
      </c>
      <c r="F100" s="4">
        <f>ROUND(Source!AX93,O100)</f>
        <v>0</v>
      </c>
      <c r="G100" s="4" t="s">
        <v>80</v>
      </c>
      <c r="H100" s="4" t="s">
        <v>81</v>
      </c>
      <c r="I100" s="4"/>
      <c r="J100" s="4"/>
      <c r="K100" s="4">
        <v>227</v>
      </c>
      <c r="L100" s="4">
        <v>6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228</v>
      </c>
      <c r="F101" s="4">
        <f>ROUND(Source!AY93,O101)</f>
        <v>785.6</v>
      </c>
      <c r="G101" s="4" t="s">
        <v>82</v>
      </c>
      <c r="H101" s="4" t="s">
        <v>83</v>
      </c>
      <c r="I101" s="4"/>
      <c r="J101" s="4"/>
      <c r="K101" s="4">
        <v>228</v>
      </c>
      <c r="L101" s="4">
        <v>7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785.6</v>
      </c>
      <c r="X101" s="4">
        <v>1</v>
      </c>
      <c r="Y101" s="4">
        <v>785.6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216</v>
      </c>
      <c r="F102" s="4">
        <f>ROUND(Source!AP93,O102)</f>
        <v>0</v>
      </c>
      <c r="G102" s="4" t="s">
        <v>84</v>
      </c>
      <c r="H102" s="4" t="s">
        <v>85</v>
      </c>
      <c r="I102" s="4"/>
      <c r="J102" s="4"/>
      <c r="K102" s="4">
        <v>216</v>
      </c>
      <c r="L102" s="4">
        <v>8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223</v>
      </c>
      <c r="F103" s="4">
        <f>ROUND(Source!AQ93,O103)</f>
        <v>0</v>
      </c>
      <c r="G103" s="4" t="s">
        <v>86</v>
      </c>
      <c r="H103" s="4" t="s">
        <v>87</v>
      </c>
      <c r="I103" s="4"/>
      <c r="J103" s="4"/>
      <c r="K103" s="4">
        <v>223</v>
      </c>
      <c r="L103" s="4">
        <v>9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229</v>
      </c>
      <c r="F104" s="4">
        <f>ROUND(Source!AZ93,O104)</f>
        <v>0</v>
      </c>
      <c r="G104" s="4" t="s">
        <v>88</v>
      </c>
      <c r="H104" s="4" t="s">
        <v>89</v>
      </c>
      <c r="I104" s="4"/>
      <c r="J104" s="4"/>
      <c r="K104" s="4">
        <v>229</v>
      </c>
      <c r="L104" s="4">
        <v>10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203</v>
      </c>
      <c r="F105" s="4">
        <f>ROUND(Source!Q93,O105)</f>
        <v>34.619999999999997</v>
      </c>
      <c r="G105" s="4" t="s">
        <v>90</v>
      </c>
      <c r="H105" s="4" t="s">
        <v>91</v>
      </c>
      <c r="I105" s="4"/>
      <c r="J105" s="4"/>
      <c r="K105" s="4">
        <v>203</v>
      </c>
      <c r="L105" s="4">
        <v>11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34.619999999999997</v>
      </c>
      <c r="X105" s="4">
        <v>1</v>
      </c>
      <c r="Y105" s="4">
        <v>34.619999999999997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231</v>
      </c>
      <c r="F106" s="4">
        <f>ROUND(Source!BB93,O106)</f>
        <v>0</v>
      </c>
      <c r="G106" s="4" t="s">
        <v>92</v>
      </c>
      <c r="H106" s="4" t="s">
        <v>93</v>
      </c>
      <c r="I106" s="4"/>
      <c r="J106" s="4"/>
      <c r="K106" s="4">
        <v>231</v>
      </c>
      <c r="L106" s="4">
        <v>12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204</v>
      </c>
      <c r="F107" s="4">
        <f>ROUND(Source!R93,O107)</f>
        <v>0.4</v>
      </c>
      <c r="G107" s="4" t="s">
        <v>94</v>
      </c>
      <c r="H107" s="4" t="s">
        <v>95</v>
      </c>
      <c r="I107" s="4"/>
      <c r="J107" s="4"/>
      <c r="K107" s="4">
        <v>204</v>
      </c>
      <c r="L107" s="4">
        <v>13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0.4</v>
      </c>
      <c r="X107" s="4">
        <v>1</v>
      </c>
      <c r="Y107" s="4">
        <v>0.4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205</v>
      </c>
      <c r="F108" s="4">
        <f>ROUND(Source!S93,O108)</f>
        <v>56997.31</v>
      </c>
      <c r="G108" s="4" t="s">
        <v>96</v>
      </c>
      <c r="H108" s="4" t="s">
        <v>97</v>
      </c>
      <c r="I108" s="4"/>
      <c r="J108" s="4"/>
      <c r="K108" s="4">
        <v>205</v>
      </c>
      <c r="L108" s="4">
        <v>14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56997.31</v>
      </c>
      <c r="X108" s="4">
        <v>1</v>
      </c>
      <c r="Y108" s="4">
        <v>56997.31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232</v>
      </c>
      <c r="F109" s="4">
        <f>ROUND(Source!BC93,O109)</f>
        <v>0</v>
      </c>
      <c r="G109" s="4" t="s">
        <v>98</v>
      </c>
      <c r="H109" s="4" t="s">
        <v>99</v>
      </c>
      <c r="I109" s="4"/>
      <c r="J109" s="4"/>
      <c r="K109" s="4">
        <v>232</v>
      </c>
      <c r="L109" s="4">
        <v>15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214</v>
      </c>
      <c r="F110" s="4">
        <f>ROUND(Source!AS93,O110)</f>
        <v>0</v>
      </c>
      <c r="G110" s="4" t="s">
        <v>100</v>
      </c>
      <c r="H110" s="4" t="s">
        <v>101</v>
      </c>
      <c r="I110" s="4"/>
      <c r="J110" s="4"/>
      <c r="K110" s="4">
        <v>214</v>
      </c>
      <c r="L110" s="4">
        <v>16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215</v>
      </c>
      <c r="F111" s="4">
        <f>ROUND(Source!AT93,O111)</f>
        <v>0</v>
      </c>
      <c r="G111" s="4" t="s">
        <v>102</v>
      </c>
      <c r="H111" s="4" t="s">
        <v>103</v>
      </c>
      <c r="I111" s="4"/>
      <c r="J111" s="4"/>
      <c r="K111" s="4">
        <v>215</v>
      </c>
      <c r="L111" s="4">
        <v>17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217</v>
      </c>
      <c r="F112" s="4">
        <f>ROUND(Source!AU93,O112)</f>
        <v>103415.8</v>
      </c>
      <c r="G112" s="4" t="s">
        <v>104</v>
      </c>
      <c r="H112" s="4" t="s">
        <v>105</v>
      </c>
      <c r="I112" s="4"/>
      <c r="J112" s="4"/>
      <c r="K112" s="4">
        <v>217</v>
      </c>
      <c r="L112" s="4">
        <v>18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103415.8</v>
      </c>
      <c r="X112" s="4">
        <v>1</v>
      </c>
      <c r="Y112" s="4">
        <v>103415.8</v>
      </c>
      <c r="Z112" s="4"/>
      <c r="AA112" s="4"/>
      <c r="AB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230</v>
      </c>
      <c r="F113" s="4">
        <f>ROUND(Source!BA93,O113)</f>
        <v>0</v>
      </c>
      <c r="G113" s="4" t="s">
        <v>106</v>
      </c>
      <c r="H113" s="4" t="s">
        <v>107</v>
      </c>
      <c r="I113" s="4"/>
      <c r="J113" s="4"/>
      <c r="K113" s="4">
        <v>230</v>
      </c>
      <c r="L113" s="4">
        <v>19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06" x14ac:dyDescent="0.2">
      <c r="A114" s="4">
        <v>50</v>
      </c>
      <c r="B114" s="4">
        <v>0</v>
      </c>
      <c r="C114" s="4">
        <v>0</v>
      </c>
      <c r="D114" s="4">
        <v>1</v>
      </c>
      <c r="E114" s="4">
        <v>206</v>
      </c>
      <c r="F114" s="4">
        <f>ROUND(Source!T93,O114)</f>
        <v>0</v>
      </c>
      <c r="G114" s="4" t="s">
        <v>108</v>
      </c>
      <c r="H114" s="4" t="s">
        <v>109</v>
      </c>
      <c r="I114" s="4"/>
      <c r="J114" s="4"/>
      <c r="K114" s="4">
        <v>206</v>
      </c>
      <c r="L114" s="4">
        <v>20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207</v>
      </c>
      <c r="F115" s="4">
        <f>Source!U93</f>
        <v>112.45400000000002</v>
      </c>
      <c r="G115" s="4" t="s">
        <v>110</v>
      </c>
      <c r="H115" s="4" t="s">
        <v>111</v>
      </c>
      <c r="I115" s="4"/>
      <c r="J115" s="4"/>
      <c r="K115" s="4">
        <v>207</v>
      </c>
      <c r="L115" s="4">
        <v>21</v>
      </c>
      <c r="M115" s="4">
        <v>3</v>
      </c>
      <c r="N115" s="4" t="s">
        <v>3</v>
      </c>
      <c r="O115" s="4">
        <v>-1</v>
      </c>
      <c r="P115" s="4"/>
      <c r="Q115" s="4"/>
      <c r="R115" s="4"/>
      <c r="S115" s="4"/>
      <c r="T115" s="4"/>
      <c r="U115" s="4"/>
      <c r="V115" s="4"/>
      <c r="W115" s="4">
        <v>112.45399999999999</v>
      </c>
      <c r="X115" s="4">
        <v>1</v>
      </c>
      <c r="Y115" s="4">
        <v>112.45399999999999</v>
      </c>
      <c r="Z115" s="4"/>
      <c r="AA115" s="4"/>
      <c r="AB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208</v>
      </c>
      <c r="F116" s="4">
        <f>Source!V93</f>
        <v>0</v>
      </c>
      <c r="G116" s="4" t="s">
        <v>112</v>
      </c>
      <c r="H116" s="4" t="s">
        <v>113</v>
      </c>
      <c r="I116" s="4"/>
      <c r="J116" s="4"/>
      <c r="K116" s="4">
        <v>208</v>
      </c>
      <c r="L116" s="4">
        <v>22</v>
      </c>
      <c r="M116" s="4">
        <v>3</v>
      </c>
      <c r="N116" s="4" t="s">
        <v>3</v>
      </c>
      <c r="O116" s="4">
        <v>-1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209</v>
      </c>
      <c r="F117" s="4">
        <f>ROUND(Source!W93,O117)</f>
        <v>0</v>
      </c>
      <c r="G117" s="4" t="s">
        <v>114</v>
      </c>
      <c r="H117" s="4" t="s">
        <v>115</v>
      </c>
      <c r="I117" s="4"/>
      <c r="J117" s="4"/>
      <c r="K117" s="4">
        <v>209</v>
      </c>
      <c r="L117" s="4">
        <v>23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233</v>
      </c>
      <c r="F118" s="4">
        <f>ROUND(Source!BD93,O118)</f>
        <v>0</v>
      </c>
      <c r="G118" s="4" t="s">
        <v>116</v>
      </c>
      <c r="H118" s="4" t="s">
        <v>117</v>
      </c>
      <c r="I118" s="4"/>
      <c r="J118" s="4"/>
      <c r="K118" s="4">
        <v>233</v>
      </c>
      <c r="L118" s="4">
        <v>24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210</v>
      </c>
      <c r="F119" s="4">
        <f>ROUND(Source!X93,O119)</f>
        <v>39898.11</v>
      </c>
      <c r="G119" s="4" t="s">
        <v>118</v>
      </c>
      <c r="H119" s="4" t="s">
        <v>119</v>
      </c>
      <c r="I119" s="4"/>
      <c r="J119" s="4"/>
      <c r="K119" s="4">
        <v>210</v>
      </c>
      <c r="L119" s="4">
        <v>25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39898.11</v>
      </c>
      <c r="X119" s="4">
        <v>1</v>
      </c>
      <c r="Y119" s="4">
        <v>39898.11</v>
      </c>
      <c r="Z119" s="4"/>
      <c r="AA119" s="4"/>
      <c r="AB119" s="4"/>
    </row>
    <row r="120" spans="1:206" x14ac:dyDescent="0.2">
      <c r="A120" s="4">
        <v>50</v>
      </c>
      <c r="B120" s="4">
        <v>0</v>
      </c>
      <c r="C120" s="4">
        <v>0</v>
      </c>
      <c r="D120" s="4">
        <v>1</v>
      </c>
      <c r="E120" s="4">
        <v>211</v>
      </c>
      <c r="F120" s="4">
        <f>ROUND(Source!Y93,O120)</f>
        <v>5699.73</v>
      </c>
      <c r="G120" s="4" t="s">
        <v>120</v>
      </c>
      <c r="H120" s="4" t="s">
        <v>121</v>
      </c>
      <c r="I120" s="4"/>
      <c r="J120" s="4"/>
      <c r="K120" s="4">
        <v>211</v>
      </c>
      <c r="L120" s="4">
        <v>26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5699.73</v>
      </c>
      <c r="X120" s="4">
        <v>1</v>
      </c>
      <c r="Y120" s="4">
        <v>5699.73</v>
      </c>
      <c r="Z120" s="4"/>
      <c r="AA120" s="4"/>
      <c r="AB120" s="4"/>
    </row>
    <row r="121" spans="1:206" x14ac:dyDescent="0.2">
      <c r="A121" s="4">
        <v>50</v>
      </c>
      <c r="B121" s="4">
        <v>0</v>
      </c>
      <c r="C121" s="4">
        <v>0</v>
      </c>
      <c r="D121" s="4">
        <v>1</v>
      </c>
      <c r="E121" s="4">
        <v>224</v>
      </c>
      <c r="F121" s="4">
        <f>ROUND(Source!AR93,O121)</f>
        <v>103415.8</v>
      </c>
      <c r="G121" s="4" t="s">
        <v>122</v>
      </c>
      <c r="H121" s="4" t="s">
        <v>123</v>
      </c>
      <c r="I121" s="4"/>
      <c r="J121" s="4"/>
      <c r="K121" s="4">
        <v>224</v>
      </c>
      <c r="L121" s="4">
        <v>27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103415.8</v>
      </c>
      <c r="X121" s="4">
        <v>1</v>
      </c>
      <c r="Y121" s="4">
        <v>103415.8</v>
      </c>
      <c r="Z121" s="4"/>
      <c r="AA121" s="4"/>
      <c r="AB121" s="4"/>
    </row>
    <row r="123" spans="1:206" x14ac:dyDescent="0.2">
      <c r="A123" s="2">
        <v>51</v>
      </c>
      <c r="B123" s="2">
        <f>B24</f>
        <v>1</v>
      </c>
      <c r="C123" s="2">
        <f>A24</f>
        <v>4</v>
      </c>
      <c r="D123" s="2">
        <f>ROW(A24)</f>
        <v>24</v>
      </c>
      <c r="E123" s="2"/>
      <c r="F123" s="2" t="str">
        <f>IF(F24&lt;&gt;"",F24,"")</f>
        <v>Новый раздел</v>
      </c>
      <c r="G123" s="2" t="str">
        <f>IF(G24&lt;&gt;"",G24,"")</f>
        <v>Водоснабжение и водоотведение</v>
      </c>
      <c r="H123" s="2">
        <v>0</v>
      </c>
      <c r="I123" s="2"/>
      <c r="J123" s="2"/>
      <c r="K123" s="2"/>
      <c r="L123" s="2"/>
      <c r="M123" s="2"/>
      <c r="N123" s="2"/>
      <c r="O123" s="2">
        <f t="shared" ref="O123:T123" si="111">ROUND(O47+O93+AB123,2)</f>
        <v>84016.01</v>
      </c>
      <c r="P123" s="2">
        <f t="shared" si="111"/>
        <v>3028.53</v>
      </c>
      <c r="Q123" s="2">
        <f t="shared" si="111"/>
        <v>112.8</v>
      </c>
      <c r="R123" s="2">
        <f t="shared" si="111"/>
        <v>49.97</v>
      </c>
      <c r="S123" s="2">
        <f t="shared" si="111"/>
        <v>80874.679999999993</v>
      </c>
      <c r="T123" s="2">
        <f t="shared" si="111"/>
        <v>0</v>
      </c>
      <c r="U123" s="2">
        <f>U47+U93+AH123</f>
        <v>155.26490000000001</v>
      </c>
      <c r="V123" s="2">
        <f>V47+V93+AI123</f>
        <v>0</v>
      </c>
      <c r="W123" s="2">
        <f>ROUND(W47+W93+AJ123,2)</f>
        <v>0</v>
      </c>
      <c r="X123" s="2">
        <f>ROUND(X47+X93+AK123,2)</f>
        <v>56612.27</v>
      </c>
      <c r="Y123" s="2">
        <f>ROUND(Y47+Y93+AL123,2)</f>
        <v>8087.46</v>
      </c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>
        <f t="shared" ref="AO123:BD123" si="112">ROUND(AO47+AO93+BX123,2)</f>
        <v>0</v>
      </c>
      <c r="AP123" s="2">
        <f t="shared" si="112"/>
        <v>0</v>
      </c>
      <c r="AQ123" s="2">
        <f t="shared" si="112"/>
        <v>0</v>
      </c>
      <c r="AR123" s="2">
        <f t="shared" si="112"/>
        <v>148769.71</v>
      </c>
      <c r="AS123" s="2">
        <f t="shared" si="112"/>
        <v>0</v>
      </c>
      <c r="AT123" s="2">
        <f t="shared" si="112"/>
        <v>0</v>
      </c>
      <c r="AU123" s="2">
        <f t="shared" si="112"/>
        <v>148769.71</v>
      </c>
      <c r="AV123" s="2">
        <f t="shared" si="112"/>
        <v>3028.53</v>
      </c>
      <c r="AW123" s="2">
        <f t="shared" si="112"/>
        <v>3028.53</v>
      </c>
      <c r="AX123" s="2">
        <f t="shared" si="112"/>
        <v>0</v>
      </c>
      <c r="AY123" s="2">
        <f t="shared" si="112"/>
        <v>3028.53</v>
      </c>
      <c r="AZ123" s="2">
        <f t="shared" si="112"/>
        <v>0</v>
      </c>
      <c r="BA123" s="2">
        <f t="shared" si="112"/>
        <v>0</v>
      </c>
      <c r="BB123" s="2">
        <f t="shared" si="112"/>
        <v>0</v>
      </c>
      <c r="BC123" s="2">
        <f t="shared" si="112"/>
        <v>0</v>
      </c>
      <c r="BD123" s="2">
        <f t="shared" si="112"/>
        <v>0</v>
      </c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>
        <v>0</v>
      </c>
    </row>
    <row r="125" spans="1:206" x14ac:dyDescent="0.2">
      <c r="A125" s="4">
        <v>50</v>
      </c>
      <c r="B125" s="4">
        <v>0</v>
      </c>
      <c r="C125" s="4">
        <v>0</v>
      </c>
      <c r="D125" s="4">
        <v>1</v>
      </c>
      <c r="E125" s="4">
        <v>201</v>
      </c>
      <c r="F125" s="4">
        <f>ROUND(Source!O123,O125)</f>
        <v>84016.01</v>
      </c>
      <c r="G125" s="4" t="s">
        <v>70</v>
      </c>
      <c r="H125" s="4" t="s">
        <v>71</v>
      </c>
      <c r="I125" s="4"/>
      <c r="J125" s="4"/>
      <c r="K125" s="4">
        <v>201</v>
      </c>
      <c r="L125" s="4">
        <v>1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84016.01</v>
      </c>
      <c r="X125" s="4">
        <v>1</v>
      </c>
      <c r="Y125" s="4">
        <v>84016.01</v>
      </c>
      <c r="Z125" s="4"/>
      <c r="AA125" s="4"/>
      <c r="AB125" s="4"/>
    </row>
    <row r="126" spans="1:206" x14ac:dyDescent="0.2">
      <c r="A126" s="4">
        <v>50</v>
      </c>
      <c r="B126" s="4">
        <v>0</v>
      </c>
      <c r="C126" s="4">
        <v>0</v>
      </c>
      <c r="D126" s="4">
        <v>1</v>
      </c>
      <c r="E126" s="4">
        <v>202</v>
      </c>
      <c r="F126" s="4">
        <f>ROUND(Source!P123,O126)</f>
        <v>3028.53</v>
      </c>
      <c r="G126" s="4" t="s">
        <v>72</v>
      </c>
      <c r="H126" s="4" t="s">
        <v>73</v>
      </c>
      <c r="I126" s="4"/>
      <c r="J126" s="4"/>
      <c r="K126" s="4">
        <v>202</v>
      </c>
      <c r="L126" s="4">
        <v>2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3028.53</v>
      </c>
      <c r="X126" s="4">
        <v>1</v>
      </c>
      <c r="Y126" s="4">
        <v>3028.53</v>
      </c>
      <c r="Z126" s="4"/>
      <c r="AA126" s="4"/>
      <c r="AB126" s="4"/>
    </row>
    <row r="127" spans="1:206" x14ac:dyDescent="0.2">
      <c r="A127" s="4">
        <v>50</v>
      </c>
      <c r="B127" s="4">
        <v>0</v>
      </c>
      <c r="C127" s="4">
        <v>0</v>
      </c>
      <c r="D127" s="4">
        <v>1</v>
      </c>
      <c r="E127" s="4">
        <v>222</v>
      </c>
      <c r="F127" s="4">
        <f>ROUND(Source!AO123,O127)</f>
        <v>0</v>
      </c>
      <c r="G127" s="4" t="s">
        <v>74</v>
      </c>
      <c r="H127" s="4" t="s">
        <v>75</v>
      </c>
      <c r="I127" s="4"/>
      <c r="J127" s="4"/>
      <c r="K127" s="4">
        <v>222</v>
      </c>
      <c r="L127" s="4">
        <v>3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06" x14ac:dyDescent="0.2">
      <c r="A128" s="4">
        <v>50</v>
      </c>
      <c r="B128" s="4">
        <v>0</v>
      </c>
      <c r="C128" s="4">
        <v>0</v>
      </c>
      <c r="D128" s="4">
        <v>1</v>
      </c>
      <c r="E128" s="4">
        <v>225</v>
      </c>
      <c r="F128" s="4">
        <f>ROUND(Source!AV123,O128)</f>
        <v>3028.53</v>
      </c>
      <c r="G128" s="4" t="s">
        <v>76</v>
      </c>
      <c r="H128" s="4" t="s">
        <v>77</v>
      </c>
      <c r="I128" s="4"/>
      <c r="J128" s="4"/>
      <c r="K128" s="4">
        <v>225</v>
      </c>
      <c r="L128" s="4">
        <v>4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3028.53</v>
      </c>
      <c r="X128" s="4">
        <v>1</v>
      </c>
      <c r="Y128" s="4">
        <v>3028.53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226</v>
      </c>
      <c r="F129" s="4">
        <f>ROUND(Source!AW123,O129)</f>
        <v>3028.53</v>
      </c>
      <c r="G129" s="4" t="s">
        <v>78</v>
      </c>
      <c r="H129" s="4" t="s">
        <v>79</v>
      </c>
      <c r="I129" s="4"/>
      <c r="J129" s="4"/>
      <c r="K129" s="4">
        <v>226</v>
      </c>
      <c r="L129" s="4">
        <v>5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3028.53</v>
      </c>
      <c r="X129" s="4">
        <v>1</v>
      </c>
      <c r="Y129" s="4">
        <v>3028.53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227</v>
      </c>
      <c r="F130" s="4">
        <f>ROUND(Source!AX123,O130)</f>
        <v>0</v>
      </c>
      <c r="G130" s="4" t="s">
        <v>80</v>
      </c>
      <c r="H130" s="4" t="s">
        <v>81</v>
      </c>
      <c r="I130" s="4"/>
      <c r="J130" s="4"/>
      <c r="K130" s="4">
        <v>227</v>
      </c>
      <c r="L130" s="4">
        <v>6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228</v>
      </c>
      <c r="F131" s="4">
        <f>ROUND(Source!AY123,O131)</f>
        <v>3028.53</v>
      </c>
      <c r="G131" s="4" t="s">
        <v>82</v>
      </c>
      <c r="H131" s="4" t="s">
        <v>83</v>
      </c>
      <c r="I131" s="4"/>
      <c r="J131" s="4"/>
      <c r="K131" s="4">
        <v>228</v>
      </c>
      <c r="L131" s="4">
        <v>7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3028.53</v>
      </c>
      <c r="X131" s="4">
        <v>1</v>
      </c>
      <c r="Y131" s="4">
        <v>3028.53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216</v>
      </c>
      <c r="F132" s="4">
        <f>ROUND(Source!AP123,O132)</f>
        <v>0</v>
      </c>
      <c r="G132" s="4" t="s">
        <v>84</v>
      </c>
      <c r="H132" s="4" t="s">
        <v>85</v>
      </c>
      <c r="I132" s="4"/>
      <c r="J132" s="4"/>
      <c r="K132" s="4">
        <v>216</v>
      </c>
      <c r="L132" s="4">
        <v>8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223</v>
      </c>
      <c r="F133" s="4">
        <f>ROUND(Source!AQ123,O133)</f>
        <v>0</v>
      </c>
      <c r="G133" s="4" t="s">
        <v>86</v>
      </c>
      <c r="H133" s="4" t="s">
        <v>87</v>
      </c>
      <c r="I133" s="4"/>
      <c r="J133" s="4"/>
      <c r="K133" s="4">
        <v>223</v>
      </c>
      <c r="L133" s="4">
        <v>9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229</v>
      </c>
      <c r="F134" s="4">
        <f>ROUND(Source!AZ123,O134)</f>
        <v>0</v>
      </c>
      <c r="G134" s="4" t="s">
        <v>88</v>
      </c>
      <c r="H134" s="4" t="s">
        <v>89</v>
      </c>
      <c r="I134" s="4"/>
      <c r="J134" s="4"/>
      <c r="K134" s="4">
        <v>229</v>
      </c>
      <c r="L134" s="4">
        <v>10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203</v>
      </c>
      <c r="F135" s="4">
        <f>ROUND(Source!Q123,O135)</f>
        <v>112.8</v>
      </c>
      <c r="G135" s="4" t="s">
        <v>90</v>
      </c>
      <c r="H135" s="4" t="s">
        <v>91</v>
      </c>
      <c r="I135" s="4"/>
      <c r="J135" s="4"/>
      <c r="K135" s="4">
        <v>203</v>
      </c>
      <c r="L135" s="4">
        <v>11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112.8</v>
      </c>
      <c r="X135" s="4">
        <v>1</v>
      </c>
      <c r="Y135" s="4">
        <v>112.8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231</v>
      </c>
      <c r="F136" s="4">
        <f>ROUND(Source!BB123,O136)</f>
        <v>0</v>
      </c>
      <c r="G136" s="4" t="s">
        <v>92</v>
      </c>
      <c r="H136" s="4" t="s">
        <v>93</v>
      </c>
      <c r="I136" s="4"/>
      <c r="J136" s="4"/>
      <c r="K136" s="4">
        <v>231</v>
      </c>
      <c r="L136" s="4">
        <v>12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204</v>
      </c>
      <c r="F137" s="4">
        <f>ROUND(Source!R123,O137)</f>
        <v>49.97</v>
      </c>
      <c r="G137" s="4" t="s">
        <v>94</v>
      </c>
      <c r="H137" s="4" t="s">
        <v>95</v>
      </c>
      <c r="I137" s="4"/>
      <c r="J137" s="4"/>
      <c r="K137" s="4">
        <v>204</v>
      </c>
      <c r="L137" s="4">
        <v>13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49.97</v>
      </c>
      <c r="X137" s="4">
        <v>1</v>
      </c>
      <c r="Y137" s="4">
        <v>49.97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205</v>
      </c>
      <c r="F138" s="4">
        <f>ROUND(Source!S123,O138)</f>
        <v>80874.679999999993</v>
      </c>
      <c r="G138" s="4" t="s">
        <v>96</v>
      </c>
      <c r="H138" s="4" t="s">
        <v>97</v>
      </c>
      <c r="I138" s="4"/>
      <c r="J138" s="4"/>
      <c r="K138" s="4">
        <v>205</v>
      </c>
      <c r="L138" s="4">
        <v>14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80874.679999999993</v>
      </c>
      <c r="X138" s="4">
        <v>1</v>
      </c>
      <c r="Y138" s="4">
        <v>80874.679999999993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232</v>
      </c>
      <c r="F139" s="4">
        <f>ROUND(Source!BC123,O139)</f>
        <v>0</v>
      </c>
      <c r="G139" s="4" t="s">
        <v>98</v>
      </c>
      <c r="H139" s="4" t="s">
        <v>99</v>
      </c>
      <c r="I139" s="4"/>
      <c r="J139" s="4"/>
      <c r="K139" s="4">
        <v>232</v>
      </c>
      <c r="L139" s="4">
        <v>15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214</v>
      </c>
      <c r="F140" s="4">
        <f>ROUND(Source!AS123,O140)</f>
        <v>0</v>
      </c>
      <c r="G140" s="4" t="s">
        <v>100</v>
      </c>
      <c r="H140" s="4" t="s">
        <v>101</v>
      </c>
      <c r="I140" s="4"/>
      <c r="J140" s="4"/>
      <c r="K140" s="4">
        <v>214</v>
      </c>
      <c r="L140" s="4">
        <v>16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215</v>
      </c>
      <c r="F141" s="4">
        <f>ROUND(Source!AT123,O141)</f>
        <v>0</v>
      </c>
      <c r="G141" s="4" t="s">
        <v>102</v>
      </c>
      <c r="H141" s="4" t="s">
        <v>103</v>
      </c>
      <c r="I141" s="4"/>
      <c r="J141" s="4"/>
      <c r="K141" s="4">
        <v>215</v>
      </c>
      <c r="L141" s="4">
        <v>17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217</v>
      </c>
      <c r="F142" s="4">
        <f>ROUND(Source!AU123,O142)</f>
        <v>148769.71</v>
      </c>
      <c r="G142" s="4" t="s">
        <v>104</v>
      </c>
      <c r="H142" s="4" t="s">
        <v>105</v>
      </c>
      <c r="I142" s="4"/>
      <c r="J142" s="4"/>
      <c r="K142" s="4">
        <v>217</v>
      </c>
      <c r="L142" s="4">
        <v>18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148769.71</v>
      </c>
      <c r="X142" s="4">
        <v>1</v>
      </c>
      <c r="Y142" s="4">
        <v>148769.71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230</v>
      </c>
      <c r="F143" s="4">
        <f>ROUND(Source!BA123,O143)</f>
        <v>0</v>
      </c>
      <c r="G143" s="4" t="s">
        <v>106</v>
      </c>
      <c r="H143" s="4" t="s">
        <v>107</v>
      </c>
      <c r="I143" s="4"/>
      <c r="J143" s="4"/>
      <c r="K143" s="4">
        <v>230</v>
      </c>
      <c r="L143" s="4">
        <v>19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206</v>
      </c>
      <c r="F144" s="4">
        <f>ROUND(Source!T123,O144)</f>
        <v>0</v>
      </c>
      <c r="G144" s="4" t="s">
        <v>108</v>
      </c>
      <c r="H144" s="4" t="s">
        <v>109</v>
      </c>
      <c r="I144" s="4"/>
      <c r="J144" s="4"/>
      <c r="K144" s="4">
        <v>206</v>
      </c>
      <c r="L144" s="4">
        <v>20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06" x14ac:dyDescent="0.2">
      <c r="A145" s="4">
        <v>50</v>
      </c>
      <c r="B145" s="4">
        <v>0</v>
      </c>
      <c r="C145" s="4">
        <v>0</v>
      </c>
      <c r="D145" s="4">
        <v>1</v>
      </c>
      <c r="E145" s="4">
        <v>207</v>
      </c>
      <c r="F145" s="4">
        <f>Source!U123</f>
        <v>155.26490000000001</v>
      </c>
      <c r="G145" s="4" t="s">
        <v>110</v>
      </c>
      <c r="H145" s="4" t="s">
        <v>111</v>
      </c>
      <c r="I145" s="4"/>
      <c r="J145" s="4"/>
      <c r="K145" s="4">
        <v>207</v>
      </c>
      <c r="L145" s="4">
        <v>21</v>
      </c>
      <c r="M145" s="4">
        <v>3</v>
      </c>
      <c r="N145" s="4" t="s">
        <v>3</v>
      </c>
      <c r="O145" s="4">
        <v>-1</v>
      </c>
      <c r="P145" s="4"/>
      <c r="Q145" s="4"/>
      <c r="R145" s="4"/>
      <c r="S145" s="4"/>
      <c r="T145" s="4"/>
      <c r="U145" s="4"/>
      <c r="V145" s="4"/>
      <c r="W145" s="4">
        <v>155.26489999999998</v>
      </c>
      <c r="X145" s="4">
        <v>1</v>
      </c>
      <c r="Y145" s="4">
        <v>155.26489999999998</v>
      </c>
      <c r="Z145" s="4"/>
      <c r="AA145" s="4"/>
      <c r="AB145" s="4"/>
    </row>
    <row r="146" spans="1:206" x14ac:dyDescent="0.2">
      <c r="A146" s="4">
        <v>50</v>
      </c>
      <c r="B146" s="4">
        <v>0</v>
      </c>
      <c r="C146" s="4">
        <v>0</v>
      </c>
      <c r="D146" s="4">
        <v>1</v>
      </c>
      <c r="E146" s="4">
        <v>208</v>
      </c>
      <c r="F146" s="4">
        <f>Source!V123</f>
        <v>0</v>
      </c>
      <c r="G146" s="4" t="s">
        <v>112</v>
      </c>
      <c r="H146" s="4" t="s">
        <v>113</v>
      </c>
      <c r="I146" s="4"/>
      <c r="J146" s="4"/>
      <c r="K146" s="4">
        <v>208</v>
      </c>
      <c r="L146" s="4">
        <v>22</v>
      </c>
      <c r="M146" s="4">
        <v>3</v>
      </c>
      <c r="N146" s="4" t="s">
        <v>3</v>
      </c>
      <c r="O146" s="4">
        <v>-1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209</v>
      </c>
      <c r="F147" s="4">
        <f>ROUND(Source!W123,O147)</f>
        <v>0</v>
      </c>
      <c r="G147" s="4" t="s">
        <v>114</v>
      </c>
      <c r="H147" s="4" t="s">
        <v>115</v>
      </c>
      <c r="I147" s="4"/>
      <c r="J147" s="4"/>
      <c r="K147" s="4">
        <v>209</v>
      </c>
      <c r="L147" s="4">
        <v>23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233</v>
      </c>
      <c r="F148" s="4">
        <f>ROUND(Source!BD123,O148)</f>
        <v>0</v>
      </c>
      <c r="G148" s="4" t="s">
        <v>116</v>
      </c>
      <c r="H148" s="4" t="s">
        <v>117</v>
      </c>
      <c r="I148" s="4"/>
      <c r="J148" s="4"/>
      <c r="K148" s="4">
        <v>233</v>
      </c>
      <c r="L148" s="4">
        <v>24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210</v>
      </c>
      <c r="F149" s="4">
        <f>ROUND(Source!X123,O149)</f>
        <v>56612.27</v>
      </c>
      <c r="G149" s="4" t="s">
        <v>118</v>
      </c>
      <c r="H149" s="4" t="s">
        <v>119</v>
      </c>
      <c r="I149" s="4"/>
      <c r="J149" s="4"/>
      <c r="K149" s="4">
        <v>210</v>
      </c>
      <c r="L149" s="4">
        <v>25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56612.27</v>
      </c>
      <c r="X149" s="4">
        <v>1</v>
      </c>
      <c r="Y149" s="4">
        <v>56612.27</v>
      </c>
      <c r="Z149" s="4"/>
      <c r="AA149" s="4"/>
      <c r="AB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211</v>
      </c>
      <c r="F150" s="4">
        <f>ROUND(Source!Y123,O150)</f>
        <v>8087.46</v>
      </c>
      <c r="G150" s="4" t="s">
        <v>120</v>
      </c>
      <c r="H150" s="4" t="s">
        <v>121</v>
      </c>
      <c r="I150" s="4"/>
      <c r="J150" s="4"/>
      <c r="K150" s="4">
        <v>211</v>
      </c>
      <c r="L150" s="4">
        <v>26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8087.46</v>
      </c>
      <c r="X150" s="4">
        <v>1</v>
      </c>
      <c r="Y150" s="4">
        <v>8087.46</v>
      </c>
      <c r="Z150" s="4"/>
      <c r="AA150" s="4"/>
      <c r="AB150" s="4"/>
    </row>
    <row r="151" spans="1:206" x14ac:dyDescent="0.2">
      <c r="A151" s="4">
        <v>50</v>
      </c>
      <c r="B151" s="4">
        <v>0</v>
      </c>
      <c r="C151" s="4">
        <v>0</v>
      </c>
      <c r="D151" s="4">
        <v>1</v>
      </c>
      <c r="E151" s="4">
        <v>224</v>
      </c>
      <c r="F151" s="4">
        <f>ROUND(Source!AR123,O151)</f>
        <v>148769.71</v>
      </c>
      <c r="G151" s="4" t="s">
        <v>122</v>
      </c>
      <c r="H151" s="4" t="s">
        <v>123</v>
      </c>
      <c r="I151" s="4"/>
      <c r="J151" s="4"/>
      <c r="K151" s="4">
        <v>224</v>
      </c>
      <c r="L151" s="4">
        <v>27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148769.71</v>
      </c>
      <c r="X151" s="4">
        <v>1</v>
      </c>
      <c r="Y151" s="4">
        <v>148769.71</v>
      </c>
      <c r="Z151" s="4"/>
      <c r="AA151" s="4"/>
      <c r="AB151" s="4"/>
    </row>
    <row r="153" spans="1:206" x14ac:dyDescent="0.2">
      <c r="A153" s="1">
        <v>4</v>
      </c>
      <c r="B153" s="1">
        <v>1</v>
      </c>
      <c r="C153" s="1"/>
      <c r="D153" s="1">
        <f>ROW(A301)</f>
        <v>301</v>
      </c>
      <c r="E153" s="1"/>
      <c r="F153" s="1" t="s">
        <v>12</v>
      </c>
      <c r="G153" s="1" t="s">
        <v>153</v>
      </c>
      <c r="H153" s="1" t="s">
        <v>3</v>
      </c>
      <c r="I153" s="1">
        <v>0</v>
      </c>
      <c r="J153" s="1"/>
      <c r="K153" s="1">
        <v>0</v>
      </c>
      <c r="L153" s="1"/>
      <c r="M153" s="1" t="s">
        <v>3</v>
      </c>
      <c r="N153" s="1"/>
      <c r="O153" s="1"/>
      <c r="P153" s="1"/>
      <c r="Q153" s="1"/>
      <c r="R153" s="1"/>
      <c r="S153" s="1">
        <v>0</v>
      </c>
      <c r="T153" s="1"/>
      <c r="U153" s="1" t="s">
        <v>3</v>
      </c>
      <c r="V153" s="1">
        <v>0</v>
      </c>
      <c r="W153" s="1"/>
      <c r="X153" s="1"/>
      <c r="Y153" s="1"/>
      <c r="Z153" s="1"/>
      <c r="AA153" s="1"/>
      <c r="AB153" s="1" t="s">
        <v>3</v>
      </c>
      <c r="AC153" s="1" t="s">
        <v>3</v>
      </c>
      <c r="AD153" s="1" t="s">
        <v>3</v>
      </c>
      <c r="AE153" s="1" t="s">
        <v>3</v>
      </c>
      <c r="AF153" s="1" t="s">
        <v>3</v>
      </c>
      <c r="AG153" s="1" t="s">
        <v>3</v>
      </c>
      <c r="AH153" s="1"/>
      <c r="AI153" s="1"/>
      <c r="AJ153" s="1"/>
      <c r="AK153" s="1"/>
      <c r="AL153" s="1"/>
      <c r="AM153" s="1"/>
      <c r="AN153" s="1"/>
      <c r="AO153" s="1"/>
      <c r="AP153" s="1" t="s">
        <v>3</v>
      </c>
      <c r="AQ153" s="1" t="s">
        <v>3</v>
      </c>
      <c r="AR153" s="1" t="s">
        <v>3</v>
      </c>
      <c r="AS153" s="1"/>
      <c r="AT153" s="1"/>
      <c r="AU153" s="1"/>
      <c r="AV153" s="1"/>
      <c r="AW153" s="1"/>
      <c r="AX153" s="1"/>
      <c r="AY153" s="1"/>
      <c r="AZ153" s="1" t="s">
        <v>3</v>
      </c>
      <c r="BA153" s="1"/>
      <c r="BB153" s="1" t="s">
        <v>3</v>
      </c>
      <c r="BC153" s="1" t="s">
        <v>3</v>
      </c>
      <c r="BD153" s="1" t="s">
        <v>3</v>
      </c>
      <c r="BE153" s="1" t="s">
        <v>3</v>
      </c>
      <c r="BF153" s="1" t="s">
        <v>3</v>
      </c>
      <c r="BG153" s="1" t="s">
        <v>3</v>
      </c>
      <c r="BH153" s="1" t="s">
        <v>3</v>
      </c>
      <c r="BI153" s="1" t="s">
        <v>3</v>
      </c>
      <c r="BJ153" s="1" t="s">
        <v>3</v>
      </c>
      <c r="BK153" s="1" t="s">
        <v>3</v>
      </c>
      <c r="BL153" s="1" t="s">
        <v>3</v>
      </c>
      <c r="BM153" s="1" t="s">
        <v>3</v>
      </c>
      <c r="BN153" s="1" t="s">
        <v>3</v>
      </c>
      <c r="BO153" s="1" t="s">
        <v>3</v>
      </c>
      <c r="BP153" s="1" t="s">
        <v>3</v>
      </c>
      <c r="BQ153" s="1"/>
      <c r="BR153" s="1"/>
      <c r="BS153" s="1"/>
      <c r="BT153" s="1"/>
      <c r="BU153" s="1"/>
      <c r="BV153" s="1"/>
      <c r="BW153" s="1"/>
      <c r="BX153" s="1">
        <v>0</v>
      </c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>
        <v>0</v>
      </c>
    </row>
    <row r="155" spans="1:206" x14ac:dyDescent="0.2">
      <c r="A155" s="2">
        <v>52</v>
      </c>
      <c r="B155" s="2">
        <f t="shared" ref="B155:G155" si="113">B301</f>
        <v>1</v>
      </c>
      <c r="C155" s="2">
        <f t="shared" si="113"/>
        <v>4</v>
      </c>
      <c r="D155" s="2">
        <f t="shared" si="113"/>
        <v>153</v>
      </c>
      <c r="E155" s="2">
        <f t="shared" si="113"/>
        <v>0</v>
      </c>
      <c r="F155" s="2" t="str">
        <f t="shared" si="113"/>
        <v>Новый раздел</v>
      </c>
      <c r="G155" s="2" t="str">
        <f t="shared" si="113"/>
        <v>Внутренние сети отопления и ИТП</v>
      </c>
      <c r="H155" s="2"/>
      <c r="I155" s="2"/>
      <c r="J155" s="2"/>
      <c r="K155" s="2"/>
      <c r="L155" s="2"/>
      <c r="M155" s="2"/>
      <c r="N155" s="2"/>
      <c r="O155" s="2">
        <f t="shared" ref="O155:AT155" si="114">O301</f>
        <v>156696.38</v>
      </c>
      <c r="P155" s="2">
        <f t="shared" si="114"/>
        <v>7998.71</v>
      </c>
      <c r="Q155" s="2">
        <f t="shared" si="114"/>
        <v>21335.38</v>
      </c>
      <c r="R155" s="2">
        <f t="shared" si="114"/>
        <v>13516.69</v>
      </c>
      <c r="S155" s="2">
        <f t="shared" si="114"/>
        <v>127362.29</v>
      </c>
      <c r="T155" s="2">
        <f t="shared" si="114"/>
        <v>0</v>
      </c>
      <c r="U155" s="2">
        <f t="shared" si="114"/>
        <v>200.0633</v>
      </c>
      <c r="V155" s="2">
        <f t="shared" si="114"/>
        <v>0</v>
      </c>
      <c r="W155" s="2">
        <f t="shared" si="114"/>
        <v>0</v>
      </c>
      <c r="X155" s="2">
        <f t="shared" si="114"/>
        <v>89153.61</v>
      </c>
      <c r="Y155" s="2">
        <f t="shared" si="114"/>
        <v>12736.23</v>
      </c>
      <c r="Z155" s="2">
        <f t="shared" si="114"/>
        <v>0</v>
      </c>
      <c r="AA155" s="2">
        <f t="shared" si="114"/>
        <v>0</v>
      </c>
      <c r="AB155" s="2">
        <f t="shared" si="114"/>
        <v>0</v>
      </c>
      <c r="AC155" s="2">
        <f t="shared" si="114"/>
        <v>0</v>
      </c>
      <c r="AD155" s="2">
        <f t="shared" si="114"/>
        <v>0</v>
      </c>
      <c r="AE155" s="2">
        <f t="shared" si="114"/>
        <v>0</v>
      </c>
      <c r="AF155" s="2">
        <f t="shared" si="114"/>
        <v>0</v>
      </c>
      <c r="AG155" s="2">
        <f t="shared" si="114"/>
        <v>0</v>
      </c>
      <c r="AH155" s="2">
        <f t="shared" si="114"/>
        <v>0</v>
      </c>
      <c r="AI155" s="2">
        <f t="shared" si="114"/>
        <v>0</v>
      </c>
      <c r="AJ155" s="2">
        <f t="shared" si="114"/>
        <v>0</v>
      </c>
      <c r="AK155" s="2">
        <f t="shared" si="114"/>
        <v>0</v>
      </c>
      <c r="AL155" s="2">
        <f t="shared" si="114"/>
        <v>0</v>
      </c>
      <c r="AM155" s="2">
        <f t="shared" si="114"/>
        <v>0</v>
      </c>
      <c r="AN155" s="2">
        <f t="shared" si="114"/>
        <v>0</v>
      </c>
      <c r="AO155" s="2">
        <f t="shared" si="114"/>
        <v>0</v>
      </c>
      <c r="AP155" s="2">
        <f t="shared" si="114"/>
        <v>0</v>
      </c>
      <c r="AQ155" s="2">
        <f t="shared" si="114"/>
        <v>0</v>
      </c>
      <c r="AR155" s="2">
        <f t="shared" si="114"/>
        <v>273184.24</v>
      </c>
      <c r="AS155" s="2">
        <f t="shared" si="114"/>
        <v>0</v>
      </c>
      <c r="AT155" s="2">
        <f t="shared" si="114"/>
        <v>0</v>
      </c>
      <c r="AU155" s="2">
        <f t="shared" ref="AU155:BZ155" si="115">AU301</f>
        <v>273184.24</v>
      </c>
      <c r="AV155" s="2">
        <f t="shared" si="115"/>
        <v>7998.71</v>
      </c>
      <c r="AW155" s="2">
        <f t="shared" si="115"/>
        <v>7998.71</v>
      </c>
      <c r="AX155" s="2">
        <f t="shared" si="115"/>
        <v>0</v>
      </c>
      <c r="AY155" s="2">
        <f t="shared" si="115"/>
        <v>7998.71</v>
      </c>
      <c r="AZ155" s="2">
        <f t="shared" si="115"/>
        <v>0</v>
      </c>
      <c r="BA155" s="2">
        <f t="shared" si="115"/>
        <v>0</v>
      </c>
      <c r="BB155" s="2">
        <f t="shared" si="115"/>
        <v>0</v>
      </c>
      <c r="BC155" s="2">
        <f t="shared" si="115"/>
        <v>0</v>
      </c>
      <c r="BD155" s="2">
        <f t="shared" si="115"/>
        <v>0</v>
      </c>
      <c r="BE155" s="2">
        <f t="shared" si="115"/>
        <v>0</v>
      </c>
      <c r="BF155" s="2">
        <f t="shared" si="115"/>
        <v>0</v>
      </c>
      <c r="BG155" s="2">
        <f t="shared" si="115"/>
        <v>0</v>
      </c>
      <c r="BH155" s="2">
        <f t="shared" si="115"/>
        <v>0</v>
      </c>
      <c r="BI155" s="2">
        <f t="shared" si="115"/>
        <v>0</v>
      </c>
      <c r="BJ155" s="2">
        <f t="shared" si="115"/>
        <v>0</v>
      </c>
      <c r="BK155" s="2">
        <f t="shared" si="115"/>
        <v>0</v>
      </c>
      <c r="BL155" s="2">
        <f t="shared" si="115"/>
        <v>0</v>
      </c>
      <c r="BM155" s="2">
        <f t="shared" si="115"/>
        <v>0</v>
      </c>
      <c r="BN155" s="2">
        <f t="shared" si="115"/>
        <v>0</v>
      </c>
      <c r="BO155" s="2">
        <f t="shared" si="115"/>
        <v>0</v>
      </c>
      <c r="BP155" s="2">
        <f t="shared" si="115"/>
        <v>0</v>
      </c>
      <c r="BQ155" s="2">
        <f t="shared" si="115"/>
        <v>0</v>
      </c>
      <c r="BR155" s="2">
        <f t="shared" si="115"/>
        <v>0</v>
      </c>
      <c r="BS155" s="2">
        <f t="shared" si="115"/>
        <v>0</v>
      </c>
      <c r="BT155" s="2">
        <f t="shared" si="115"/>
        <v>0</v>
      </c>
      <c r="BU155" s="2">
        <f t="shared" si="115"/>
        <v>0</v>
      </c>
      <c r="BV155" s="2">
        <f t="shared" si="115"/>
        <v>0</v>
      </c>
      <c r="BW155" s="2">
        <f t="shared" si="115"/>
        <v>0</v>
      </c>
      <c r="BX155" s="2">
        <f t="shared" si="115"/>
        <v>0</v>
      </c>
      <c r="BY155" s="2">
        <f t="shared" si="115"/>
        <v>0</v>
      </c>
      <c r="BZ155" s="2">
        <f t="shared" si="115"/>
        <v>0</v>
      </c>
      <c r="CA155" s="2">
        <f t="shared" ref="CA155:DF155" si="116">CA301</f>
        <v>0</v>
      </c>
      <c r="CB155" s="2">
        <f t="shared" si="116"/>
        <v>0</v>
      </c>
      <c r="CC155" s="2">
        <f t="shared" si="116"/>
        <v>0</v>
      </c>
      <c r="CD155" s="2">
        <f t="shared" si="116"/>
        <v>0</v>
      </c>
      <c r="CE155" s="2">
        <f t="shared" si="116"/>
        <v>0</v>
      </c>
      <c r="CF155" s="2">
        <f t="shared" si="116"/>
        <v>0</v>
      </c>
      <c r="CG155" s="2">
        <f t="shared" si="116"/>
        <v>0</v>
      </c>
      <c r="CH155" s="2">
        <f t="shared" si="116"/>
        <v>0</v>
      </c>
      <c r="CI155" s="2">
        <f t="shared" si="116"/>
        <v>0</v>
      </c>
      <c r="CJ155" s="2">
        <f t="shared" si="116"/>
        <v>0</v>
      </c>
      <c r="CK155" s="2">
        <f t="shared" si="116"/>
        <v>0</v>
      </c>
      <c r="CL155" s="2">
        <f t="shared" si="116"/>
        <v>0</v>
      </c>
      <c r="CM155" s="2">
        <f t="shared" si="116"/>
        <v>0</v>
      </c>
      <c r="CN155" s="2">
        <f t="shared" si="116"/>
        <v>0</v>
      </c>
      <c r="CO155" s="2">
        <f t="shared" si="116"/>
        <v>0</v>
      </c>
      <c r="CP155" s="2">
        <f t="shared" si="116"/>
        <v>0</v>
      </c>
      <c r="CQ155" s="2">
        <f t="shared" si="116"/>
        <v>0</v>
      </c>
      <c r="CR155" s="2">
        <f t="shared" si="116"/>
        <v>0</v>
      </c>
      <c r="CS155" s="2">
        <f t="shared" si="116"/>
        <v>0</v>
      </c>
      <c r="CT155" s="2">
        <f t="shared" si="116"/>
        <v>0</v>
      </c>
      <c r="CU155" s="2">
        <f t="shared" si="116"/>
        <v>0</v>
      </c>
      <c r="CV155" s="2">
        <f t="shared" si="116"/>
        <v>0</v>
      </c>
      <c r="CW155" s="2">
        <f t="shared" si="116"/>
        <v>0</v>
      </c>
      <c r="CX155" s="2">
        <f t="shared" si="116"/>
        <v>0</v>
      </c>
      <c r="CY155" s="2">
        <f t="shared" si="116"/>
        <v>0</v>
      </c>
      <c r="CZ155" s="2">
        <f t="shared" si="116"/>
        <v>0</v>
      </c>
      <c r="DA155" s="2">
        <f t="shared" si="116"/>
        <v>0</v>
      </c>
      <c r="DB155" s="2">
        <f t="shared" si="116"/>
        <v>0</v>
      </c>
      <c r="DC155" s="2">
        <f t="shared" si="116"/>
        <v>0</v>
      </c>
      <c r="DD155" s="2">
        <f t="shared" si="116"/>
        <v>0</v>
      </c>
      <c r="DE155" s="2">
        <f t="shared" si="116"/>
        <v>0</v>
      </c>
      <c r="DF155" s="2">
        <f t="shared" si="116"/>
        <v>0</v>
      </c>
      <c r="DG155" s="3">
        <f t="shared" ref="DG155:EL155" si="117">DG301</f>
        <v>0</v>
      </c>
      <c r="DH155" s="3">
        <f t="shared" si="117"/>
        <v>0</v>
      </c>
      <c r="DI155" s="3">
        <f t="shared" si="117"/>
        <v>0</v>
      </c>
      <c r="DJ155" s="3">
        <f t="shared" si="117"/>
        <v>0</v>
      </c>
      <c r="DK155" s="3">
        <f t="shared" si="117"/>
        <v>0</v>
      </c>
      <c r="DL155" s="3">
        <f t="shared" si="117"/>
        <v>0</v>
      </c>
      <c r="DM155" s="3">
        <f t="shared" si="117"/>
        <v>0</v>
      </c>
      <c r="DN155" s="3">
        <f t="shared" si="117"/>
        <v>0</v>
      </c>
      <c r="DO155" s="3">
        <f t="shared" si="117"/>
        <v>0</v>
      </c>
      <c r="DP155" s="3">
        <f t="shared" si="117"/>
        <v>0</v>
      </c>
      <c r="DQ155" s="3">
        <f t="shared" si="117"/>
        <v>0</v>
      </c>
      <c r="DR155" s="3">
        <f t="shared" si="117"/>
        <v>0</v>
      </c>
      <c r="DS155" s="3">
        <f t="shared" si="117"/>
        <v>0</v>
      </c>
      <c r="DT155" s="3">
        <f t="shared" si="117"/>
        <v>0</v>
      </c>
      <c r="DU155" s="3">
        <f t="shared" si="117"/>
        <v>0</v>
      </c>
      <c r="DV155" s="3">
        <f t="shared" si="117"/>
        <v>0</v>
      </c>
      <c r="DW155" s="3">
        <f t="shared" si="117"/>
        <v>0</v>
      </c>
      <c r="DX155" s="3">
        <f t="shared" si="117"/>
        <v>0</v>
      </c>
      <c r="DY155" s="3">
        <f t="shared" si="117"/>
        <v>0</v>
      </c>
      <c r="DZ155" s="3">
        <f t="shared" si="117"/>
        <v>0</v>
      </c>
      <c r="EA155" s="3">
        <f t="shared" si="117"/>
        <v>0</v>
      </c>
      <c r="EB155" s="3">
        <f t="shared" si="117"/>
        <v>0</v>
      </c>
      <c r="EC155" s="3">
        <f t="shared" si="117"/>
        <v>0</v>
      </c>
      <c r="ED155" s="3">
        <f t="shared" si="117"/>
        <v>0</v>
      </c>
      <c r="EE155" s="3">
        <f t="shared" si="117"/>
        <v>0</v>
      </c>
      <c r="EF155" s="3">
        <f t="shared" si="117"/>
        <v>0</v>
      </c>
      <c r="EG155" s="3">
        <f t="shared" si="117"/>
        <v>0</v>
      </c>
      <c r="EH155" s="3">
        <f t="shared" si="117"/>
        <v>0</v>
      </c>
      <c r="EI155" s="3">
        <f t="shared" si="117"/>
        <v>0</v>
      </c>
      <c r="EJ155" s="3">
        <f t="shared" si="117"/>
        <v>0</v>
      </c>
      <c r="EK155" s="3">
        <f t="shared" si="117"/>
        <v>0</v>
      </c>
      <c r="EL155" s="3">
        <f t="shared" si="117"/>
        <v>0</v>
      </c>
      <c r="EM155" s="3">
        <f t="shared" ref="EM155:FR155" si="118">EM301</f>
        <v>0</v>
      </c>
      <c r="EN155" s="3">
        <f t="shared" si="118"/>
        <v>0</v>
      </c>
      <c r="EO155" s="3">
        <f t="shared" si="118"/>
        <v>0</v>
      </c>
      <c r="EP155" s="3">
        <f t="shared" si="118"/>
        <v>0</v>
      </c>
      <c r="EQ155" s="3">
        <f t="shared" si="118"/>
        <v>0</v>
      </c>
      <c r="ER155" s="3">
        <f t="shared" si="118"/>
        <v>0</v>
      </c>
      <c r="ES155" s="3">
        <f t="shared" si="118"/>
        <v>0</v>
      </c>
      <c r="ET155" s="3">
        <f t="shared" si="118"/>
        <v>0</v>
      </c>
      <c r="EU155" s="3">
        <f t="shared" si="118"/>
        <v>0</v>
      </c>
      <c r="EV155" s="3">
        <f t="shared" si="118"/>
        <v>0</v>
      </c>
      <c r="EW155" s="3">
        <f t="shared" si="118"/>
        <v>0</v>
      </c>
      <c r="EX155" s="3">
        <f t="shared" si="118"/>
        <v>0</v>
      </c>
      <c r="EY155" s="3">
        <f t="shared" si="118"/>
        <v>0</v>
      </c>
      <c r="EZ155" s="3">
        <f t="shared" si="118"/>
        <v>0</v>
      </c>
      <c r="FA155" s="3">
        <f t="shared" si="118"/>
        <v>0</v>
      </c>
      <c r="FB155" s="3">
        <f t="shared" si="118"/>
        <v>0</v>
      </c>
      <c r="FC155" s="3">
        <f t="shared" si="118"/>
        <v>0</v>
      </c>
      <c r="FD155" s="3">
        <f t="shared" si="118"/>
        <v>0</v>
      </c>
      <c r="FE155" s="3">
        <f t="shared" si="118"/>
        <v>0</v>
      </c>
      <c r="FF155" s="3">
        <f t="shared" si="118"/>
        <v>0</v>
      </c>
      <c r="FG155" s="3">
        <f t="shared" si="118"/>
        <v>0</v>
      </c>
      <c r="FH155" s="3">
        <f t="shared" si="118"/>
        <v>0</v>
      </c>
      <c r="FI155" s="3">
        <f t="shared" si="118"/>
        <v>0</v>
      </c>
      <c r="FJ155" s="3">
        <f t="shared" si="118"/>
        <v>0</v>
      </c>
      <c r="FK155" s="3">
        <f t="shared" si="118"/>
        <v>0</v>
      </c>
      <c r="FL155" s="3">
        <f t="shared" si="118"/>
        <v>0</v>
      </c>
      <c r="FM155" s="3">
        <f t="shared" si="118"/>
        <v>0</v>
      </c>
      <c r="FN155" s="3">
        <f t="shared" si="118"/>
        <v>0</v>
      </c>
      <c r="FO155" s="3">
        <f t="shared" si="118"/>
        <v>0</v>
      </c>
      <c r="FP155" s="3">
        <f t="shared" si="118"/>
        <v>0</v>
      </c>
      <c r="FQ155" s="3">
        <f t="shared" si="118"/>
        <v>0</v>
      </c>
      <c r="FR155" s="3">
        <f t="shared" si="118"/>
        <v>0</v>
      </c>
      <c r="FS155" s="3">
        <f t="shared" ref="FS155:GX155" si="119">FS301</f>
        <v>0</v>
      </c>
      <c r="FT155" s="3">
        <f t="shared" si="119"/>
        <v>0</v>
      </c>
      <c r="FU155" s="3">
        <f t="shared" si="119"/>
        <v>0</v>
      </c>
      <c r="FV155" s="3">
        <f t="shared" si="119"/>
        <v>0</v>
      </c>
      <c r="FW155" s="3">
        <f t="shared" si="119"/>
        <v>0</v>
      </c>
      <c r="FX155" s="3">
        <f t="shared" si="119"/>
        <v>0</v>
      </c>
      <c r="FY155" s="3">
        <f t="shared" si="119"/>
        <v>0</v>
      </c>
      <c r="FZ155" s="3">
        <f t="shared" si="119"/>
        <v>0</v>
      </c>
      <c r="GA155" s="3">
        <f t="shared" si="119"/>
        <v>0</v>
      </c>
      <c r="GB155" s="3">
        <f t="shared" si="119"/>
        <v>0</v>
      </c>
      <c r="GC155" s="3">
        <f t="shared" si="119"/>
        <v>0</v>
      </c>
      <c r="GD155" s="3">
        <f t="shared" si="119"/>
        <v>0</v>
      </c>
      <c r="GE155" s="3">
        <f t="shared" si="119"/>
        <v>0</v>
      </c>
      <c r="GF155" s="3">
        <f t="shared" si="119"/>
        <v>0</v>
      </c>
      <c r="GG155" s="3">
        <f t="shared" si="119"/>
        <v>0</v>
      </c>
      <c r="GH155" s="3">
        <f t="shared" si="119"/>
        <v>0</v>
      </c>
      <c r="GI155" s="3">
        <f t="shared" si="119"/>
        <v>0</v>
      </c>
      <c r="GJ155" s="3">
        <f t="shared" si="119"/>
        <v>0</v>
      </c>
      <c r="GK155" s="3">
        <f t="shared" si="119"/>
        <v>0</v>
      </c>
      <c r="GL155" s="3">
        <f t="shared" si="119"/>
        <v>0</v>
      </c>
      <c r="GM155" s="3">
        <f t="shared" si="119"/>
        <v>0</v>
      </c>
      <c r="GN155" s="3">
        <f t="shared" si="119"/>
        <v>0</v>
      </c>
      <c r="GO155" s="3">
        <f t="shared" si="119"/>
        <v>0</v>
      </c>
      <c r="GP155" s="3">
        <f t="shared" si="119"/>
        <v>0</v>
      </c>
      <c r="GQ155" s="3">
        <f t="shared" si="119"/>
        <v>0</v>
      </c>
      <c r="GR155" s="3">
        <f t="shared" si="119"/>
        <v>0</v>
      </c>
      <c r="GS155" s="3">
        <f t="shared" si="119"/>
        <v>0</v>
      </c>
      <c r="GT155" s="3">
        <f t="shared" si="119"/>
        <v>0</v>
      </c>
      <c r="GU155" s="3">
        <f t="shared" si="119"/>
        <v>0</v>
      </c>
      <c r="GV155" s="3">
        <f t="shared" si="119"/>
        <v>0</v>
      </c>
      <c r="GW155" s="3">
        <f t="shared" si="119"/>
        <v>0</v>
      </c>
      <c r="GX155" s="3">
        <f t="shared" si="119"/>
        <v>0</v>
      </c>
    </row>
    <row r="157" spans="1:206" x14ac:dyDescent="0.2">
      <c r="A157" s="1">
        <v>5</v>
      </c>
      <c r="B157" s="1">
        <v>1</v>
      </c>
      <c r="C157" s="1"/>
      <c r="D157" s="1">
        <f>ROW(A182)</f>
        <v>182</v>
      </c>
      <c r="E157" s="1"/>
      <c r="F157" s="1" t="s">
        <v>14</v>
      </c>
      <c r="G157" s="1" t="s">
        <v>154</v>
      </c>
      <c r="H157" s="1" t="s">
        <v>3</v>
      </c>
      <c r="I157" s="1">
        <v>0</v>
      </c>
      <c r="J157" s="1"/>
      <c r="K157" s="1">
        <v>0</v>
      </c>
      <c r="L157" s="1"/>
      <c r="M157" s="1" t="s">
        <v>3</v>
      </c>
      <c r="N157" s="1"/>
      <c r="O157" s="1"/>
      <c r="P157" s="1"/>
      <c r="Q157" s="1"/>
      <c r="R157" s="1"/>
      <c r="S157" s="1">
        <v>0</v>
      </c>
      <c r="T157" s="1"/>
      <c r="U157" s="1" t="s">
        <v>3</v>
      </c>
      <c r="V157" s="1">
        <v>0</v>
      </c>
      <c r="W157" s="1"/>
      <c r="X157" s="1"/>
      <c r="Y157" s="1"/>
      <c r="Z157" s="1"/>
      <c r="AA157" s="1"/>
      <c r="AB157" s="1" t="s">
        <v>3</v>
      </c>
      <c r="AC157" s="1" t="s">
        <v>3</v>
      </c>
      <c r="AD157" s="1" t="s">
        <v>3</v>
      </c>
      <c r="AE157" s="1" t="s">
        <v>3</v>
      </c>
      <c r="AF157" s="1" t="s">
        <v>3</v>
      </c>
      <c r="AG157" s="1" t="s">
        <v>3</v>
      </c>
      <c r="AH157" s="1"/>
      <c r="AI157" s="1"/>
      <c r="AJ157" s="1"/>
      <c r="AK157" s="1"/>
      <c r="AL157" s="1"/>
      <c r="AM157" s="1"/>
      <c r="AN157" s="1"/>
      <c r="AO157" s="1"/>
      <c r="AP157" s="1" t="s">
        <v>3</v>
      </c>
      <c r="AQ157" s="1" t="s">
        <v>3</v>
      </c>
      <c r="AR157" s="1" t="s">
        <v>3</v>
      </c>
      <c r="AS157" s="1"/>
      <c r="AT157" s="1"/>
      <c r="AU157" s="1"/>
      <c r="AV157" s="1"/>
      <c r="AW157" s="1"/>
      <c r="AX157" s="1"/>
      <c r="AY157" s="1"/>
      <c r="AZ157" s="1" t="s">
        <v>3</v>
      </c>
      <c r="BA157" s="1"/>
      <c r="BB157" s="1" t="s">
        <v>3</v>
      </c>
      <c r="BC157" s="1" t="s">
        <v>3</v>
      </c>
      <c r="BD157" s="1" t="s">
        <v>3</v>
      </c>
      <c r="BE157" s="1" t="s">
        <v>3</v>
      </c>
      <c r="BF157" s="1" t="s">
        <v>3</v>
      </c>
      <c r="BG157" s="1" t="s">
        <v>3</v>
      </c>
      <c r="BH157" s="1" t="s">
        <v>3</v>
      </c>
      <c r="BI157" s="1" t="s">
        <v>3</v>
      </c>
      <c r="BJ157" s="1" t="s">
        <v>3</v>
      </c>
      <c r="BK157" s="1" t="s">
        <v>3</v>
      </c>
      <c r="BL157" s="1" t="s">
        <v>3</v>
      </c>
      <c r="BM157" s="1" t="s">
        <v>3</v>
      </c>
      <c r="BN157" s="1" t="s">
        <v>3</v>
      </c>
      <c r="BO157" s="1" t="s">
        <v>3</v>
      </c>
      <c r="BP157" s="1" t="s">
        <v>3</v>
      </c>
      <c r="BQ157" s="1"/>
      <c r="BR157" s="1"/>
      <c r="BS157" s="1"/>
      <c r="BT157" s="1"/>
      <c r="BU157" s="1"/>
      <c r="BV157" s="1"/>
      <c r="BW157" s="1"/>
      <c r="BX157" s="1">
        <v>0</v>
      </c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>
        <v>0</v>
      </c>
    </row>
    <row r="159" spans="1:206" x14ac:dyDescent="0.2">
      <c r="A159" s="2">
        <v>52</v>
      </c>
      <c r="B159" s="2">
        <f t="shared" ref="B159:G159" si="120">B182</f>
        <v>1</v>
      </c>
      <c r="C159" s="2">
        <f t="shared" si="120"/>
        <v>5</v>
      </c>
      <c r="D159" s="2">
        <f t="shared" si="120"/>
        <v>157</v>
      </c>
      <c r="E159" s="2">
        <f t="shared" si="120"/>
        <v>0</v>
      </c>
      <c r="F159" s="2" t="str">
        <f t="shared" si="120"/>
        <v>Новый подраздел</v>
      </c>
      <c r="G159" s="2" t="str">
        <f t="shared" si="120"/>
        <v>Система отопления</v>
      </c>
      <c r="H159" s="2"/>
      <c r="I159" s="2"/>
      <c r="J159" s="2"/>
      <c r="K159" s="2"/>
      <c r="L159" s="2"/>
      <c r="M159" s="2"/>
      <c r="N159" s="2"/>
      <c r="O159" s="2">
        <f t="shared" ref="O159:AT159" si="121">O182</f>
        <v>104298.14</v>
      </c>
      <c r="P159" s="2">
        <f t="shared" si="121"/>
        <v>7505.15</v>
      </c>
      <c r="Q159" s="2">
        <f t="shared" si="121"/>
        <v>21335.38</v>
      </c>
      <c r="R159" s="2">
        <f t="shared" si="121"/>
        <v>13516.69</v>
      </c>
      <c r="S159" s="2">
        <f t="shared" si="121"/>
        <v>75457.61</v>
      </c>
      <c r="T159" s="2">
        <f t="shared" si="121"/>
        <v>0</v>
      </c>
      <c r="U159" s="2">
        <f t="shared" si="121"/>
        <v>133.45480000000001</v>
      </c>
      <c r="V159" s="2">
        <f t="shared" si="121"/>
        <v>0</v>
      </c>
      <c r="W159" s="2">
        <f t="shared" si="121"/>
        <v>0</v>
      </c>
      <c r="X159" s="2">
        <f t="shared" si="121"/>
        <v>52820.34</v>
      </c>
      <c r="Y159" s="2">
        <f t="shared" si="121"/>
        <v>7545.76</v>
      </c>
      <c r="Z159" s="2">
        <f t="shared" si="121"/>
        <v>0</v>
      </c>
      <c r="AA159" s="2">
        <f t="shared" si="121"/>
        <v>0</v>
      </c>
      <c r="AB159" s="2">
        <f t="shared" si="121"/>
        <v>104298.14</v>
      </c>
      <c r="AC159" s="2">
        <f t="shared" si="121"/>
        <v>7505.15</v>
      </c>
      <c r="AD159" s="2">
        <f t="shared" si="121"/>
        <v>21335.38</v>
      </c>
      <c r="AE159" s="2">
        <f t="shared" si="121"/>
        <v>13516.69</v>
      </c>
      <c r="AF159" s="2">
        <f t="shared" si="121"/>
        <v>75457.61</v>
      </c>
      <c r="AG159" s="2">
        <f t="shared" si="121"/>
        <v>0</v>
      </c>
      <c r="AH159" s="2">
        <f t="shared" si="121"/>
        <v>133.45480000000001</v>
      </c>
      <c r="AI159" s="2">
        <f t="shared" si="121"/>
        <v>0</v>
      </c>
      <c r="AJ159" s="2">
        <f t="shared" si="121"/>
        <v>0</v>
      </c>
      <c r="AK159" s="2">
        <f t="shared" si="121"/>
        <v>52820.34</v>
      </c>
      <c r="AL159" s="2">
        <f t="shared" si="121"/>
        <v>7545.76</v>
      </c>
      <c r="AM159" s="2">
        <f t="shared" si="121"/>
        <v>0</v>
      </c>
      <c r="AN159" s="2">
        <f t="shared" si="121"/>
        <v>0</v>
      </c>
      <c r="AO159" s="2">
        <f t="shared" si="121"/>
        <v>0</v>
      </c>
      <c r="AP159" s="2">
        <f t="shared" si="121"/>
        <v>0</v>
      </c>
      <c r="AQ159" s="2">
        <f t="shared" si="121"/>
        <v>0</v>
      </c>
      <c r="AR159" s="2">
        <f t="shared" si="121"/>
        <v>179262.26</v>
      </c>
      <c r="AS159" s="2">
        <f t="shared" si="121"/>
        <v>0</v>
      </c>
      <c r="AT159" s="2">
        <f t="shared" si="121"/>
        <v>0</v>
      </c>
      <c r="AU159" s="2">
        <f t="shared" ref="AU159:BZ159" si="122">AU182</f>
        <v>179262.26</v>
      </c>
      <c r="AV159" s="2">
        <f t="shared" si="122"/>
        <v>7505.15</v>
      </c>
      <c r="AW159" s="2">
        <f t="shared" si="122"/>
        <v>7505.15</v>
      </c>
      <c r="AX159" s="2">
        <f t="shared" si="122"/>
        <v>0</v>
      </c>
      <c r="AY159" s="2">
        <f t="shared" si="122"/>
        <v>7505.15</v>
      </c>
      <c r="AZ159" s="2">
        <f t="shared" si="122"/>
        <v>0</v>
      </c>
      <c r="BA159" s="2">
        <f t="shared" si="122"/>
        <v>0</v>
      </c>
      <c r="BB159" s="2">
        <f t="shared" si="122"/>
        <v>0</v>
      </c>
      <c r="BC159" s="2">
        <f t="shared" si="122"/>
        <v>0</v>
      </c>
      <c r="BD159" s="2">
        <f t="shared" si="122"/>
        <v>0</v>
      </c>
      <c r="BE159" s="2">
        <f t="shared" si="122"/>
        <v>0</v>
      </c>
      <c r="BF159" s="2">
        <f t="shared" si="122"/>
        <v>0</v>
      </c>
      <c r="BG159" s="2">
        <f t="shared" si="122"/>
        <v>0</v>
      </c>
      <c r="BH159" s="2">
        <f t="shared" si="122"/>
        <v>0</v>
      </c>
      <c r="BI159" s="2">
        <f t="shared" si="122"/>
        <v>0</v>
      </c>
      <c r="BJ159" s="2">
        <f t="shared" si="122"/>
        <v>0</v>
      </c>
      <c r="BK159" s="2">
        <f t="shared" si="122"/>
        <v>0</v>
      </c>
      <c r="BL159" s="2">
        <f t="shared" si="122"/>
        <v>0</v>
      </c>
      <c r="BM159" s="2">
        <f t="shared" si="122"/>
        <v>0</v>
      </c>
      <c r="BN159" s="2">
        <f t="shared" si="122"/>
        <v>0</v>
      </c>
      <c r="BO159" s="2">
        <f t="shared" si="122"/>
        <v>0</v>
      </c>
      <c r="BP159" s="2">
        <f t="shared" si="122"/>
        <v>0</v>
      </c>
      <c r="BQ159" s="2">
        <f t="shared" si="122"/>
        <v>0</v>
      </c>
      <c r="BR159" s="2">
        <f t="shared" si="122"/>
        <v>0</v>
      </c>
      <c r="BS159" s="2">
        <f t="shared" si="122"/>
        <v>0</v>
      </c>
      <c r="BT159" s="2">
        <f t="shared" si="122"/>
        <v>0</v>
      </c>
      <c r="BU159" s="2">
        <f t="shared" si="122"/>
        <v>0</v>
      </c>
      <c r="BV159" s="2">
        <f t="shared" si="122"/>
        <v>0</v>
      </c>
      <c r="BW159" s="2">
        <f t="shared" si="122"/>
        <v>0</v>
      </c>
      <c r="BX159" s="2">
        <f t="shared" si="122"/>
        <v>0</v>
      </c>
      <c r="BY159" s="2">
        <f t="shared" si="122"/>
        <v>0</v>
      </c>
      <c r="BZ159" s="2">
        <f t="shared" si="122"/>
        <v>0</v>
      </c>
      <c r="CA159" s="2">
        <f t="shared" ref="CA159:DF159" si="123">CA182</f>
        <v>179262.26</v>
      </c>
      <c r="CB159" s="2">
        <f t="shared" si="123"/>
        <v>0</v>
      </c>
      <c r="CC159" s="2">
        <f t="shared" si="123"/>
        <v>0</v>
      </c>
      <c r="CD159" s="2">
        <f t="shared" si="123"/>
        <v>179262.26</v>
      </c>
      <c r="CE159" s="2">
        <f t="shared" si="123"/>
        <v>7505.15</v>
      </c>
      <c r="CF159" s="2">
        <f t="shared" si="123"/>
        <v>7505.15</v>
      </c>
      <c r="CG159" s="2">
        <f t="shared" si="123"/>
        <v>0</v>
      </c>
      <c r="CH159" s="2">
        <f t="shared" si="123"/>
        <v>7505.15</v>
      </c>
      <c r="CI159" s="2">
        <f t="shared" si="123"/>
        <v>0</v>
      </c>
      <c r="CJ159" s="2">
        <f t="shared" si="123"/>
        <v>0</v>
      </c>
      <c r="CK159" s="2">
        <f t="shared" si="123"/>
        <v>0</v>
      </c>
      <c r="CL159" s="2">
        <f t="shared" si="123"/>
        <v>0</v>
      </c>
      <c r="CM159" s="2">
        <f t="shared" si="123"/>
        <v>0</v>
      </c>
      <c r="CN159" s="2">
        <f t="shared" si="123"/>
        <v>0</v>
      </c>
      <c r="CO159" s="2">
        <f t="shared" si="123"/>
        <v>0</v>
      </c>
      <c r="CP159" s="2">
        <f t="shared" si="123"/>
        <v>0</v>
      </c>
      <c r="CQ159" s="2">
        <f t="shared" si="123"/>
        <v>0</v>
      </c>
      <c r="CR159" s="2">
        <f t="shared" si="123"/>
        <v>0</v>
      </c>
      <c r="CS159" s="2">
        <f t="shared" si="123"/>
        <v>0</v>
      </c>
      <c r="CT159" s="2">
        <f t="shared" si="123"/>
        <v>0</v>
      </c>
      <c r="CU159" s="2">
        <f t="shared" si="123"/>
        <v>0</v>
      </c>
      <c r="CV159" s="2">
        <f t="shared" si="123"/>
        <v>0</v>
      </c>
      <c r="CW159" s="2">
        <f t="shared" si="123"/>
        <v>0</v>
      </c>
      <c r="CX159" s="2">
        <f t="shared" si="123"/>
        <v>0</v>
      </c>
      <c r="CY159" s="2">
        <f t="shared" si="123"/>
        <v>0</v>
      </c>
      <c r="CZ159" s="2">
        <f t="shared" si="123"/>
        <v>0</v>
      </c>
      <c r="DA159" s="2">
        <f t="shared" si="123"/>
        <v>0</v>
      </c>
      <c r="DB159" s="2">
        <f t="shared" si="123"/>
        <v>0</v>
      </c>
      <c r="DC159" s="2">
        <f t="shared" si="123"/>
        <v>0</v>
      </c>
      <c r="DD159" s="2">
        <f t="shared" si="123"/>
        <v>0</v>
      </c>
      <c r="DE159" s="2">
        <f t="shared" si="123"/>
        <v>0</v>
      </c>
      <c r="DF159" s="2">
        <f t="shared" si="123"/>
        <v>0</v>
      </c>
      <c r="DG159" s="3">
        <f t="shared" ref="DG159:EL159" si="124">DG182</f>
        <v>0</v>
      </c>
      <c r="DH159" s="3">
        <f t="shared" si="124"/>
        <v>0</v>
      </c>
      <c r="DI159" s="3">
        <f t="shared" si="124"/>
        <v>0</v>
      </c>
      <c r="DJ159" s="3">
        <f t="shared" si="124"/>
        <v>0</v>
      </c>
      <c r="DK159" s="3">
        <f t="shared" si="124"/>
        <v>0</v>
      </c>
      <c r="DL159" s="3">
        <f t="shared" si="124"/>
        <v>0</v>
      </c>
      <c r="DM159" s="3">
        <f t="shared" si="124"/>
        <v>0</v>
      </c>
      <c r="DN159" s="3">
        <f t="shared" si="124"/>
        <v>0</v>
      </c>
      <c r="DO159" s="3">
        <f t="shared" si="124"/>
        <v>0</v>
      </c>
      <c r="DP159" s="3">
        <f t="shared" si="124"/>
        <v>0</v>
      </c>
      <c r="DQ159" s="3">
        <f t="shared" si="124"/>
        <v>0</v>
      </c>
      <c r="DR159" s="3">
        <f t="shared" si="124"/>
        <v>0</v>
      </c>
      <c r="DS159" s="3">
        <f t="shared" si="124"/>
        <v>0</v>
      </c>
      <c r="DT159" s="3">
        <f t="shared" si="124"/>
        <v>0</v>
      </c>
      <c r="DU159" s="3">
        <f t="shared" si="124"/>
        <v>0</v>
      </c>
      <c r="DV159" s="3">
        <f t="shared" si="124"/>
        <v>0</v>
      </c>
      <c r="DW159" s="3">
        <f t="shared" si="124"/>
        <v>0</v>
      </c>
      <c r="DX159" s="3">
        <f t="shared" si="124"/>
        <v>0</v>
      </c>
      <c r="DY159" s="3">
        <f t="shared" si="124"/>
        <v>0</v>
      </c>
      <c r="DZ159" s="3">
        <f t="shared" si="124"/>
        <v>0</v>
      </c>
      <c r="EA159" s="3">
        <f t="shared" si="124"/>
        <v>0</v>
      </c>
      <c r="EB159" s="3">
        <f t="shared" si="124"/>
        <v>0</v>
      </c>
      <c r="EC159" s="3">
        <f t="shared" si="124"/>
        <v>0</v>
      </c>
      <c r="ED159" s="3">
        <f t="shared" si="124"/>
        <v>0</v>
      </c>
      <c r="EE159" s="3">
        <f t="shared" si="124"/>
        <v>0</v>
      </c>
      <c r="EF159" s="3">
        <f t="shared" si="124"/>
        <v>0</v>
      </c>
      <c r="EG159" s="3">
        <f t="shared" si="124"/>
        <v>0</v>
      </c>
      <c r="EH159" s="3">
        <f t="shared" si="124"/>
        <v>0</v>
      </c>
      <c r="EI159" s="3">
        <f t="shared" si="124"/>
        <v>0</v>
      </c>
      <c r="EJ159" s="3">
        <f t="shared" si="124"/>
        <v>0</v>
      </c>
      <c r="EK159" s="3">
        <f t="shared" si="124"/>
        <v>0</v>
      </c>
      <c r="EL159" s="3">
        <f t="shared" si="124"/>
        <v>0</v>
      </c>
      <c r="EM159" s="3">
        <f t="shared" ref="EM159:FR159" si="125">EM182</f>
        <v>0</v>
      </c>
      <c r="EN159" s="3">
        <f t="shared" si="125"/>
        <v>0</v>
      </c>
      <c r="EO159" s="3">
        <f t="shared" si="125"/>
        <v>0</v>
      </c>
      <c r="EP159" s="3">
        <f t="shared" si="125"/>
        <v>0</v>
      </c>
      <c r="EQ159" s="3">
        <f t="shared" si="125"/>
        <v>0</v>
      </c>
      <c r="ER159" s="3">
        <f t="shared" si="125"/>
        <v>0</v>
      </c>
      <c r="ES159" s="3">
        <f t="shared" si="125"/>
        <v>0</v>
      </c>
      <c r="ET159" s="3">
        <f t="shared" si="125"/>
        <v>0</v>
      </c>
      <c r="EU159" s="3">
        <f t="shared" si="125"/>
        <v>0</v>
      </c>
      <c r="EV159" s="3">
        <f t="shared" si="125"/>
        <v>0</v>
      </c>
      <c r="EW159" s="3">
        <f t="shared" si="125"/>
        <v>0</v>
      </c>
      <c r="EX159" s="3">
        <f t="shared" si="125"/>
        <v>0</v>
      </c>
      <c r="EY159" s="3">
        <f t="shared" si="125"/>
        <v>0</v>
      </c>
      <c r="EZ159" s="3">
        <f t="shared" si="125"/>
        <v>0</v>
      </c>
      <c r="FA159" s="3">
        <f t="shared" si="125"/>
        <v>0</v>
      </c>
      <c r="FB159" s="3">
        <f t="shared" si="125"/>
        <v>0</v>
      </c>
      <c r="FC159" s="3">
        <f t="shared" si="125"/>
        <v>0</v>
      </c>
      <c r="FD159" s="3">
        <f t="shared" si="125"/>
        <v>0</v>
      </c>
      <c r="FE159" s="3">
        <f t="shared" si="125"/>
        <v>0</v>
      </c>
      <c r="FF159" s="3">
        <f t="shared" si="125"/>
        <v>0</v>
      </c>
      <c r="FG159" s="3">
        <f t="shared" si="125"/>
        <v>0</v>
      </c>
      <c r="FH159" s="3">
        <f t="shared" si="125"/>
        <v>0</v>
      </c>
      <c r="FI159" s="3">
        <f t="shared" si="125"/>
        <v>0</v>
      </c>
      <c r="FJ159" s="3">
        <f t="shared" si="125"/>
        <v>0</v>
      </c>
      <c r="FK159" s="3">
        <f t="shared" si="125"/>
        <v>0</v>
      </c>
      <c r="FL159" s="3">
        <f t="shared" si="125"/>
        <v>0</v>
      </c>
      <c r="FM159" s="3">
        <f t="shared" si="125"/>
        <v>0</v>
      </c>
      <c r="FN159" s="3">
        <f t="shared" si="125"/>
        <v>0</v>
      </c>
      <c r="FO159" s="3">
        <f t="shared" si="125"/>
        <v>0</v>
      </c>
      <c r="FP159" s="3">
        <f t="shared" si="125"/>
        <v>0</v>
      </c>
      <c r="FQ159" s="3">
        <f t="shared" si="125"/>
        <v>0</v>
      </c>
      <c r="FR159" s="3">
        <f t="shared" si="125"/>
        <v>0</v>
      </c>
      <c r="FS159" s="3">
        <f t="shared" ref="FS159:GX159" si="126">FS182</f>
        <v>0</v>
      </c>
      <c r="FT159" s="3">
        <f t="shared" si="126"/>
        <v>0</v>
      </c>
      <c r="FU159" s="3">
        <f t="shared" si="126"/>
        <v>0</v>
      </c>
      <c r="FV159" s="3">
        <f t="shared" si="126"/>
        <v>0</v>
      </c>
      <c r="FW159" s="3">
        <f t="shared" si="126"/>
        <v>0</v>
      </c>
      <c r="FX159" s="3">
        <f t="shared" si="126"/>
        <v>0</v>
      </c>
      <c r="FY159" s="3">
        <f t="shared" si="126"/>
        <v>0</v>
      </c>
      <c r="FZ159" s="3">
        <f t="shared" si="126"/>
        <v>0</v>
      </c>
      <c r="GA159" s="3">
        <f t="shared" si="126"/>
        <v>0</v>
      </c>
      <c r="GB159" s="3">
        <f t="shared" si="126"/>
        <v>0</v>
      </c>
      <c r="GC159" s="3">
        <f t="shared" si="126"/>
        <v>0</v>
      </c>
      <c r="GD159" s="3">
        <f t="shared" si="126"/>
        <v>0</v>
      </c>
      <c r="GE159" s="3">
        <f t="shared" si="126"/>
        <v>0</v>
      </c>
      <c r="GF159" s="3">
        <f t="shared" si="126"/>
        <v>0</v>
      </c>
      <c r="GG159" s="3">
        <f t="shared" si="126"/>
        <v>0</v>
      </c>
      <c r="GH159" s="3">
        <f t="shared" si="126"/>
        <v>0</v>
      </c>
      <c r="GI159" s="3">
        <f t="shared" si="126"/>
        <v>0</v>
      </c>
      <c r="GJ159" s="3">
        <f t="shared" si="126"/>
        <v>0</v>
      </c>
      <c r="GK159" s="3">
        <f t="shared" si="126"/>
        <v>0</v>
      </c>
      <c r="GL159" s="3">
        <f t="shared" si="126"/>
        <v>0</v>
      </c>
      <c r="GM159" s="3">
        <f t="shared" si="126"/>
        <v>0</v>
      </c>
      <c r="GN159" s="3">
        <f t="shared" si="126"/>
        <v>0</v>
      </c>
      <c r="GO159" s="3">
        <f t="shared" si="126"/>
        <v>0</v>
      </c>
      <c r="GP159" s="3">
        <f t="shared" si="126"/>
        <v>0</v>
      </c>
      <c r="GQ159" s="3">
        <f t="shared" si="126"/>
        <v>0</v>
      </c>
      <c r="GR159" s="3">
        <f t="shared" si="126"/>
        <v>0</v>
      </c>
      <c r="GS159" s="3">
        <f t="shared" si="126"/>
        <v>0</v>
      </c>
      <c r="GT159" s="3">
        <f t="shared" si="126"/>
        <v>0</v>
      </c>
      <c r="GU159" s="3">
        <f t="shared" si="126"/>
        <v>0</v>
      </c>
      <c r="GV159" s="3">
        <f t="shared" si="126"/>
        <v>0</v>
      </c>
      <c r="GW159" s="3">
        <f t="shared" si="126"/>
        <v>0</v>
      </c>
      <c r="GX159" s="3">
        <f t="shared" si="126"/>
        <v>0</v>
      </c>
    </row>
    <row r="161" spans="1:245" x14ac:dyDescent="0.2">
      <c r="A161">
        <v>17</v>
      </c>
      <c r="B161">
        <v>1</v>
      </c>
      <c r="D161">
        <f>ROW(EtalonRes!A70)</f>
        <v>70</v>
      </c>
      <c r="E161" t="s">
        <v>3</v>
      </c>
      <c r="F161" t="s">
        <v>16</v>
      </c>
      <c r="G161" t="s">
        <v>17</v>
      </c>
      <c r="H161" t="s">
        <v>18</v>
      </c>
      <c r="I161">
        <f>ROUND((2826)*0.25*0.1/100,9)</f>
        <v>0.70650000000000002</v>
      </c>
      <c r="J161">
        <v>0</v>
      </c>
      <c r="K161">
        <f>ROUND((2826)*0.25*0.1/100,9)</f>
        <v>0.70650000000000002</v>
      </c>
      <c r="O161">
        <f t="shared" ref="O161:O180" si="127">ROUND(CP161,2)</f>
        <v>1429.81</v>
      </c>
      <c r="P161">
        <f t="shared" ref="P161:P180" si="128">ROUND(CQ161*I161,2)</f>
        <v>0</v>
      </c>
      <c r="Q161">
        <f t="shared" ref="Q161:Q180" si="129">ROUND(CR161*I161,2)</f>
        <v>0</v>
      </c>
      <c r="R161">
        <f t="shared" ref="R161:R180" si="130">ROUND(CS161*I161,2)</f>
        <v>0</v>
      </c>
      <c r="S161">
        <f t="shared" ref="S161:S180" si="131">ROUND(CT161*I161,2)</f>
        <v>1429.81</v>
      </c>
      <c r="T161">
        <f t="shared" ref="T161:T180" si="132">ROUND(CU161*I161,2)</f>
        <v>0</v>
      </c>
      <c r="U161">
        <f t="shared" ref="U161:U180" si="133">CV161*I161</f>
        <v>2.5434000000000001</v>
      </c>
      <c r="V161">
        <f t="shared" ref="V161:V180" si="134">CW161*I161</f>
        <v>0</v>
      </c>
      <c r="W161">
        <f t="shared" ref="W161:W180" si="135">ROUND(CX161*I161,2)</f>
        <v>0</v>
      </c>
      <c r="X161">
        <f t="shared" ref="X161:X180" si="136">ROUND(CY161,2)</f>
        <v>1000.87</v>
      </c>
      <c r="Y161">
        <f t="shared" ref="Y161:Y180" si="137">ROUND(CZ161,2)</f>
        <v>142.97999999999999</v>
      </c>
      <c r="AA161">
        <v>-1</v>
      </c>
      <c r="AB161">
        <f t="shared" ref="AB161:AB180" si="138">ROUND((AC161+AD161+AF161),6)</f>
        <v>2023.8</v>
      </c>
      <c r="AC161">
        <f>ROUND(((ES161*4)),6)</f>
        <v>0</v>
      </c>
      <c r="AD161">
        <f>ROUND(((((ET161*4))-((EU161*4)))+AE161),6)</f>
        <v>0</v>
      </c>
      <c r="AE161">
        <f>ROUND(((EU161*4)),6)</f>
        <v>0</v>
      </c>
      <c r="AF161">
        <f>ROUND(((EV161*4)),6)</f>
        <v>2023.8</v>
      </c>
      <c r="AG161">
        <f t="shared" ref="AG161:AG180" si="139">ROUND((AP161),6)</f>
        <v>0</v>
      </c>
      <c r="AH161">
        <f>((EW161*4))</f>
        <v>3.6</v>
      </c>
      <c r="AI161">
        <f>((EX161*4))</f>
        <v>0</v>
      </c>
      <c r="AJ161">
        <f t="shared" ref="AJ161:AJ180" si="140">(AS161)</f>
        <v>0</v>
      </c>
      <c r="AK161">
        <v>505.95</v>
      </c>
      <c r="AL161">
        <v>0</v>
      </c>
      <c r="AM161">
        <v>0</v>
      </c>
      <c r="AN161">
        <v>0</v>
      </c>
      <c r="AO161">
        <v>505.95</v>
      </c>
      <c r="AP161">
        <v>0</v>
      </c>
      <c r="AQ161">
        <v>0.9</v>
      </c>
      <c r="AR161">
        <v>0</v>
      </c>
      <c r="AS161">
        <v>0</v>
      </c>
      <c r="AT161">
        <v>70</v>
      </c>
      <c r="AU161">
        <v>10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4</v>
      </c>
      <c r="BJ161" t="s">
        <v>19</v>
      </c>
      <c r="BM161">
        <v>0</v>
      </c>
      <c r="BN161">
        <v>0</v>
      </c>
      <c r="BO161" t="s">
        <v>3</v>
      </c>
      <c r="BP161">
        <v>0</v>
      </c>
      <c r="BQ161">
        <v>1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70</v>
      </c>
      <c r="CA161">
        <v>10</v>
      </c>
      <c r="CB161" t="s">
        <v>3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ref="CP161:CP180" si="141">(P161+Q161+S161)</f>
        <v>1429.81</v>
      </c>
      <c r="CQ161">
        <f t="shared" ref="CQ161:CQ180" si="142">(AC161*BC161*AW161)</f>
        <v>0</v>
      </c>
      <c r="CR161">
        <f>(((((ET161*4))*BB161-((EU161*4))*BS161)+AE161*BS161)*AV161)</f>
        <v>0</v>
      </c>
      <c r="CS161">
        <f t="shared" ref="CS161:CS180" si="143">(AE161*BS161*AV161)</f>
        <v>0</v>
      </c>
      <c r="CT161">
        <f t="shared" ref="CT161:CT180" si="144">(AF161*BA161*AV161)</f>
        <v>2023.8</v>
      </c>
      <c r="CU161">
        <f t="shared" ref="CU161:CU180" si="145">AG161</f>
        <v>0</v>
      </c>
      <c r="CV161">
        <f t="shared" ref="CV161:CV180" si="146">(AH161*AV161)</f>
        <v>3.6</v>
      </c>
      <c r="CW161">
        <f t="shared" ref="CW161:CW180" si="147">AI161</f>
        <v>0</v>
      </c>
      <c r="CX161">
        <f t="shared" ref="CX161:CX180" si="148">AJ161</f>
        <v>0</v>
      </c>
      <c r="CY161">
        <f t="shared" ref="CY161:CY180" si="149">((S161*BZ161)/100)</f>
        <v>1000.867</v>
      </c>
      <c r="CZ161">
        <f t="shared" ref="CZ161:CZ180" si="150">((S161*CA161)/100)</f>
        <v>142.98099999999999</v>
      </c>
      <c r="DC161" t="s">
        <v>3</v>
      </c>
      <c r="DD161" t="s">
        <v>20</v>
      </c>
      <c r="DE161" t="s">
        <v>20</v>
      </c>
      <c r="DF161" t="s">
        <v>20</v>
      </c>
      <c r="DG161" t="s">
        <v>20</v>
      </c>
      <c r="DH161" t="s">
        <v>3</v>
      </c>
      <c r="DI161" t="s">
        <v>20</v>
      </c>
      <c r="DJ161" t="s">
        <v>20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1003</v>
      </c>
      <c r="DV161" t="s">
        <v>18</v>
      </c>
      <c r="DW161" t="s">
        <v>18</v>
      </c>
      <c r="DX161">
        <v>100</v>
      </c>
      <c r="DZ161" t="s">
        <v>3</v>
      </c>
      <c r="EA161" t="s">
        <v>3</v>
      </c>
      <c r="EB161" t="s">
        <v>3</v>
      </c>
      <c r="EC161" t="s">
        <v>3</v>
      </c>
      <c r="EE161">
        <v>1441815344</v>
      </c>
      <c r="EF161">
        <v>1</v>
      </c>
      <c r="EG161" t="s">
        <v>21</v>
      </c>
      <c r="EH161">
        <v>0</v>
      </c>
      <c r="EI161" t="s">
        <v>3</v>
      </c>
      <c r="EJ161">
        <v>4</v>
      </c>
      <c r="EK161">
        <v>0</v>
      </c>
      <c r="EL161" t="s">
        <v>22</v>
      </c>
      <c r="EM161" t="s">
        <v>23</v>
      </c>
      <c r="EO161" t="s">
        <v>3</v>
      </c>
      <c r="EQ161">
        <v>1024</v>
      </c>
      <c r="ER161">
        <v>505.95</v>
      </c>
      <c r="ES161">
        <v>0</v>
      </c>
      <c r="ET161">
        <v>0</v>
      </c>
      <c r="EU161">
        <v>0</v>
      </c>
      <c r="EV161">
        <v>505.95</v>
      </c>
      <c r="EW161">
        <v>0.9</v>
      </c>
      <c r="EX161">
        <v>0</v>
      </c>
      <c r="EY161">
        <v>0</v>
      </c>
      <c r="FQ161">
        <v>0</v>
      </c>
      <c r="FR161">
        <f t="shared" ref="FR161:FR180" si="151">ROUND(IF(BI161=3,GM161,0),2)</f>
        <v>0</v>
      </c>
      <c r="FS161">
        <v>0</v>
      </c>
      <c r="FX161">
        <v>70</v>
      </c>
      <c r="FY161">
        <v>10</v>
      </c>
      <c r="GA161" t="s">
        <v>3</v>
      </c>
      <c r="GD161">
        <v>0</v>
      </c>
      <c r="GF161">
        <v>-341239612</v>
      </c>
      <c r="GG161">
        <v>2</v>
      </c>
      <c r="GH161">
        <v>1</v>
      </c>
      <c r="GI161">
        <v>-2</v>
      </c>
      <c r="GJ161">
        <v>0</v>
      </c>
      <c r="GK161">
        <f>ROUND(R161*(R12)/100,2)</f>
        <v>0</v>
      </c>
      <c r="GL161">
        <f t="shared" ref="GL161:GL180" si="152">ROUND(IF(AND(BH161=3,BI161=3,FS161&lt;&gt;0),P161,0),2)</f>
        <v>0</v>
      </c>
      <c r="GM161">
        <f t="shared" ref="GM161:GM180" si="153">ROUND(O161+X161+Y161+GK161,2)+GX161</f>
        <v>2573.66</v>
      </c>
      <c r="GN161">
        <f t="shared" ref="GN161:GN180" si="154">IF(OR(BI161=0,BI161=1),GM161-GX161,0)</f>
        <v>0</v>
      </c>
      <c r="GO161">
        <f t="shared" ref="GO161:GO180" si="155">IF(BI161=2,GM161-GX161,0)</f>
        <v>0</v>
      </c>
      <c r="GP161">
        <f t="shared" ref="GP161:GP180" si="156">IF(BI161=4,GM161-GX161,0)</f>
        <v>2573.66</v>
      </c>
      <c r="GR161">
        <v>0</v>
      </c>
      <c r="GS161">
        <v>3</v>
      </c>
      <c r="GT161">
        <v>0</v>
      </c>
      <c r="GU161" t="s">
        <v>3</v>
      </c>
      <c r="GV161">
        <f t="shared" ref="GV161:GV180" si="157">ROUND((GT161),6)</f>
        <v>0</v>
      </c>
      <c r="GW161">
        <v>1</v>
      </c>
      <c r="GX161">
        <f t="shared" ref="GX161:GX180" si="158">ROUND(HC161*I161,2)</f>
        <v>0</v>
      </c>
      <c r="HA161">
        <v>0</v>
      </c>
      <c r="HB161">
        <v>0</v>
      </c>
      <c r="HC161">
        <f t="shared" ref="HC161:HC180" si="159">GV161*GW161</f>
        <v>0</v>
      </c>
      <c r="HE161" t="s">
        <v>3</v>
      </c>
      <c r="HF161" t="s">
        <v>3</v>
      </c>
      <c r="HM161" t="s">
        <v>3</v>
      </c>
      <c r="HN161" t="s">
        <v>3</v>
      </c>
      <c r="HO161" t="s">
        <v>3</v>
      </c>
      <c r="HP161" t="s">
        <v>3</v>
      </c>
      <c r="HQ161" t="s">
        <v>3</v>
      </c>
      <c r="IK161">
        <v>0</v>
      </c>
    </row>
    <row r="162" spans="1:245" x14ac:dyDescent="0.2">
      <c r="A162">
        <v>17</v>
      </c>
      <c r="B162">
        <v>1</v>
      </c>
      <c r="D162">
        <f>ROW(EtalonRes!A71)</f>
        <v>71</v>
      </c>
      <c r="E162" t="s">
        <v>3</v>
      </c>
      <c r="F162" t="s">
        <v>24</v>
      </c>
      <c r="G162" t="s">
        <v>25</v>
      </c>
      <c r="H162" t="s">
        <v>18</v>
      </c>
      <c r="I162">
        <f>ROUND((2826)*0.75*0.1/100,9)</f>
        <v>2.1194999999999999</v>
      </c>
      <c r="J162">
        <v>0</v>
      </c>
      <c r="K162">
        <f>ROUND((2826)*0.75*0.1/100,9)</f>
        <v>2.1194999999999999</v>
      </c>
      <c r="O162">
        <f t="shared" si="127"/>
        <v>12582.45</v>
      </c>
      <c r="P162">
        <f t="shared" si="128"/>
        <v>0</v>
      </c>
      <c r="Q162">
        <f t="shared" si="129"/>
        <v>0</v>
      </c>
      <c r="R162">
        <f t="shared" si="130"/>
        <v>0</v>
      </c>
      <c r="S162">
        <f t="shared" si="131"/>
        <v>12582.45</v>
      </c>
      <c r="T162">
        <f t="shared" si="132"/>
        <v>0</v>
      </c>
      <c r="U162">
        <f t="shared" si="133"/>
        <v>22.381920000000001</v>
      </c>
      <c r="V162">
        <f t="shared" si="134"/>
        <v>0</v>
      </c>
      <c r="W162">
        <f t="shared" si="135"/>
        <v>0</v>
      </c>
      <c r="X162">
        <f t="shared" si="136"/>
        <v>8807.7199999999993</v>
      </c>
      <c r="Y162">
        <f t="shared" si="137"/>
        <v>1258.25</v>
      </c>
      <c r="AA162">
        <v>-1</v>
      </c>
      <c r="AB162">
        <f t="shared" si="138"/>
        <v>5936.52</v>
      </c>
      <c r="AC162">
        <f>ROUND(((ES162*4)),6)</f>
        <v>0</v>
      </c>
      <c r="AD162">
        <f>ROUND(((((ET162*4))-((EU162*4)))+AE162),6)</f>
        <v>0</v>
      </c>
      <c r="AE162">
        <f>ROUND(((EU162*4)),6)</f>
        <v>0</v>
      </c>
      <c r="AF162">
        <f>ROUND(((EV162*4)),6)</f>
        <v>5936.52</v>
      </c>
      <c r="AG162">
        <f t="shared" si="139"/>
        <v>0</v>
      </c>
      <c r="AH162">
        <f>((EW162*4))</f>
        <v>10.56</v>
      </c>
      <c r="AI162">
        <f>((EX162*4))</f>
        <v>0</v>
      </c>
      <c r="AJ162">
        <f t="shared" si="140"/>
        <v>0</v>
      </c>
      <c r="AK162">
        <v>1484.13</v>
      </c>
      <c r="AL162">
        <v>0</v>
      </c>
      <c r="AM162">
        <v>0</v>
      </c>
      <c r="AN162">
        <v>0</v>
      </c>
      <c r="AO162">
        <v>1484.13</v>
      </c>
      <c r="AP162">
        <v>0</v>
      </c>
      <c r="AQ162">
        <v>2.64</v>
      </c>
      <c r="AR162">
        <v>0</v>
      </c>
      <c r="AS162">
        <v>0</v>
      </c>
      <c r="AT162">
        <v>70</v>
      </c>
      <c r="AU162">
        <v>10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0</v>
      </c>
      <c r="BI162">
        <v>4</v>
      </c>
      <c r="BJ162" t="s">
        <v>26</v>
      </c>
      <c r="BM162">
        <v>0</v>
      </c>
      <c r="BN162">
        <v>0</v>
      </c>
      <c r="BO162" t="s">
        <v>3</v>
      </c>
      <c r="BP162">
        <v>0</v>
      </c>
      <c r="BQ162">
        <v>1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70</v>
      </c>
      <c r="CA162">
        <v>10</v>
      </c>
      <c r="CB162" t="s">
        <v>3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 t="shared" si="141"/>
        <v>12582.45</v>
      </c>
      <c r="CQ162">
        <f t="shared" si="142"/>
        <v>0</v>
      </c>
      <c r="CR162">
        <f>(((((ET162*4))*BB162-((EU162*4))*BS162)+AE162*BS162)*AV162)</f>
        <v>0</v>
      </c>
      <c r="CS162">
        <f t="shared" si="143"/>
        <v>0</v>
      </c>
      <c r="CT162">
        <f t="shared" si="144"/>
        <v>5936.52</v>
      </c>
      <c r="CU162">
        <f t="shared" si="145"/>
        <v>0</v>
      </c>
      <c r="CV162">
        <f t="shared" si="146"/>
        <v>10.56</v>
      </c>
      <c r="CW162">
        <f t="shared" si="147"/>
        <v>0</v>
      </c>
      <c r="CX162">
        <f t="shared" si="148"/>
        <v>0</v>
      </c>
      <c r="CY162">
        <f t="shared" si="149"/>
        <v>8807.7150000000001</v>
      </c>
      <c r="CZ162">
        <f t="shared" si="150"/>
        <v>1258.2449999999999</v>
      </c>
      <c r="DC162" t="s">
        <v>3</v>
      </c>
      <c r="DD162" t="s">
        <v>20</v>
      </c>
      <c r="DE162" t="s">
        <v>20</v>
      </c>
      <c r="DF162" t="s">
        <v>20</v>
      </c>
      <c r="DG162" t="s">
        <v>20</v>
      </c>
      <c r="DH162" t="s">
        <v>3</v>
      </c>
      <c r="DI162" t="s">
        <v>20</v>
      </c>
      <c r="DJ162" t="s">
        <v>20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1003</v>
      </c>
      <c r="DV162" t="s">
        <v>18</v>
      </c>
      <c r="DW162" t="s">
        <v>18</v>
      </c>
      <c r="DX162">
        <v>100</v>
      </c>
      <c r="DZ162" t="s">
        <v>3</v>
      </c>
      <c r="EA162" t="s">
        <v>3</v>
      </c>
      <c r="EB162" t="s">
        <v>3</v>
      </c>
      <c r="EC162" t="s">
        <v>3</v>
      </c>
      <c r="EE162">
        <v>1441815344</v>
      </c>
      <c r="EF162">
        <v>1</v>
      </c>
      <c r="EG162" t="s">
        <v>21</v>
      </c>
      <c r="EH162">
        <v>0</v>
      </c>
      <c r="EI162" t="s">
        <v>3</v>
      </c>
      <c r="EJ162">
        <v>4</v>
      </c>
      <c r="EK162">
        <v>0</v>
      </c>
      <c r="EL162" t="s">
        <v>22</v>
      </c>
      <c r="EM162" t="s">
        <v>23</v>
      </c>
      <c r="EO162" t="s">
        <v>3</v>
      </c>
      <c r="EQ162">
        <v>1024</v>
      </c>
      <c r="ER162">
        <v>1484.13</v>
      </c>
      <c r="ES162">
        <v>0</v>
      </c>
      <c r="ET162">
        <v>0</v>
      </c>
      <c r="EU162">
        <v>0</v>
      </c>
      <c r="EV162">
        <v>1484.13</v>
      </c>
      <c r="EW162">
        <v>2.64</v>
      </c>
      <c r="EX162">
        <v>0</v>
      </c>
      <c r="EY162">
        <v>0</v>
      </c>
      <c r="FQ162">
        <v>0</v>
      </c>
      <c r="FR162">
        <f t="shared" si="151"/>
        <v>0</v>
      </c>
      <c r="FS162">
        <v>0</v>
      </c>
      <c r="FX162">
        <v>70</v>
      </c>
      <c r="FY162">
        <v>10</v>
      </c>
      <c r="GA162" t="s">
        <v>3</v>
      </c>
      <c r="GD162">
        <v>0</v>
      </c>
      <c r="GF162">
        <v>1802126441</v>
      </c>
      <c r="GG162">
        <v>2</v>
      </c>
      <c r="GH162">
        <v>1</v>
      </c>
      <c r="GI162">
        <v>-2</v>
      </c>
      <c r="GJ162">
        <v>0</v>
      </c>
      <c r="GK162">
        <f>ROUND(R162*(R12)/100,2)</f>
        <v>0</v>
      </c>
      <c r="GL162">
        <f t="shared" si="152"/>
        <v>0</v>
      </c>
      <c r="GM162">
        <f t="shared" si="153"/>
        <v>22648.42</v>
      </c>
      <c r="GN162">
        <f t="shared" si="154"/>
        <v>0</v>
      </c>
      <c r="GO162">
        <f t="shared" si="155"/>
        <v>0</v>
      </c>
      <c r="GP162">
        <f t="shared" si="156"/>
        <v>22648.42</v>
      </c>
      <c r="GR162">
        <v>0</v>
      </c>
      <c r="GS162">
        <v>3</v>
      </c>
      <c r="GT162">
        <v>0</v>
      </c>
      <c r="GU162" t="s">
        <v>3</v>
      </c>
      <c r="GV162">
        <f t="shared" si="157"/>
        <v>0</v>
      </c>
      <c r="GW162">
        <v>1</v>
      </c>
      <c r="GX162">
        <f t="shared" si="158"/>
        <v>0</v>
      </c>
      <c r="HA162">
        <v>0</v>
      </c>
      <c r="HB162">
        <v>0</v>
      </c>
      <c r="HC162">
        <f t="shared" si="159"/>
        <v>0</v>
      </c>
      <c r="HE162" t="s">
        <v>3</v>
      </c>
      <c r="HF162" t="s">
        <v>3</v>
      </c>
      <c r="HM162" t="s">
        <v>3</v>
      </c>
      <c r="HN162" t="s">
        <v>3</v>
      </c>
      <c r="HO162" t="s">
        <v>3</v>
      </c>
      <c r="HP162" t="s">
        <v>3</v>
      </c>
      <c r="HQ162" t="s">
        <v>3</v>
      </c>
      <c r="IK162">
        <v>0</v>
      </c>
    </row>
    <row r="163" spans="1:245" x14ac:dyDescent="0.2">
      <c r="A163">
        <v>17</v>
      </c>
      <c r="B163">
        <v>1</v>
      </c>
      <c r="D163">
        <f>ROW(EtalonRes!A74)</f>
        <v>74</v>
      </c>
      <c r="E163" t="s">
        <v>3</v>
      </c>
      <c r="F163" t="s">
        <v>155</v>
      </c>
      <c r="G163" t="s">
        <v>156</v>
      </c>
      <c r="H163" t="s">
        <v>18</v>
      </c>
      <c r="I163">
        <f>ROUND(2826/100,9)</f>
        <v>28.26</v>
      </c>
      <c r="J163">
        <v>0</v>
      </c>
      <c r="K163">
        <f>ROUND(2826/100,9)</f>
        <v>28.26</v>
      </c>
      <c r="O163">
        <f t="shared" si="127"/>
        <v>47286.05</v>
      </c>
      <c r="P163">
        <f t="shared" si="128"/>
        <v>1595.28</v>
      </c>
      <c r="Q163">
        <f t="shared" si="129"/>
        <v>309.45</v>
      </c>
      <c r="R163">
        <f t="shared" si="130"/>
        <v>0.85</v>
      </c>
      <c r="S163">
        <f t="shared" si="131"/>
        <v>45381.32</v>
      </c>
      <c r="T163">
        <f t="shared" si="132"/>
        <v>0</v>
      </c>
      <c r="U163">
        <f t="shared" si="133"/>
        <v>68.389200000000002</v>
      </c>
      <c r="V163">
        <f t="shared" si="134"/>
        <v>0</v>
      </c>
      <c r="W163">
        <f t="shared" si="135"/>
        <v>0</v>
      </c>
      <c r="X163">
        <f t="shared" si="136"/>
        <v>31766.92</v>
      </c>
      <c r="Y163">
        <f t="shared" si="137"/>
        <v>4538.13</v>
      </c>
      <c r="AA163">
        <v>-1</v>
      </c>
      <c r="AB163">
        <f t="shared" si="138"/>
        <v>1673.25</v>
      </c>
      <c r="AC163">
        <f>ROUND((ES163),6)</f>
        <v>56.45</v>
      </c>
      <c r="AD163">
        <f>ROUND((((ET163)-(EU163))+AE163),6)</f>
        <v>10.95</v>
      </c>
      <c r="AE163">
        <f t="shared" ref="AE163:AF167" si="160">ROUND((EU163),6)</f>
        <v>0.03</v>
      </c>
      <c r="AF163">
        <f t="shared" si="160"/>
        <v>1605.85</v>
      </c>
      <c r="AG163">
        <f t="shared" si="139"/>
        <v>0</v>
      </c>
      <c r="AH163">
        <f t="shared" ref="AH163:AI167" si="161">(EW163)</f>
        <v>2.42</v>
      </c>
      <c r="AI163">
        <f t="shared" si="161"/>
        <v>0</v>
      </c>
      <c r="AJ163">
        <f t="shared" si="140"/>
        <v>0</v>
      </c>
      <c r="AK163">
        <v>1673.25</v>
      </c>
      <c r="AL163">
        <v>56.45</v>
      </c>
      <c r="AM163">
        <v>10.95</v>
      </c>
      <c r="AN163">
        <v>0.03</v>
      </c>
      <c r="AO163">
        <v>1605.85</v>
      </c>
      <c r="AP163">
        <v>0</v>
      </c>
      <c r="AQ163">
        <v>2.42</v>
      </c>
      <c r="AR163">
        <v>0</v>
      </c>
      <c r="AS163">
        <v>0</v>
      </c>
      <c r="AT163">
        <v>70</v>
      </c>
      <c r="AU163">
        <v>10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4</v>
      </c>
      <c r="BJ163" t="s">
        <v>157</v>
      </c>
      <c r="BM163">
        <v>0</v>
      </c>
      <c r="BN163">
        <v>0</v>
      </c>
      <c r="BO163" t="s">
        <v>3</v>
      </c>
      <c r="BP163">
        <v>0</v>
      </c>
      <c r="BQ163">
        <v>1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70</v>
      </c>
      <c r="CA163">
        <v>10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si="141"/>
        <v>47286.05</v>
      </c>
      <c r="CQ163">
        <f t="shared" si="142"/>
        <v>56.45</v>
      </c>
      <c r="CR163">
        <f>((((ET163)*BB163-(EU163)*BS163)+AE163*BS163)*AV163)</f>
        <v>10.95</v>
      </c>
      <c r="CS163">
        <f t="shared" si="143"/>
        <v>0.03</v>
      </c>
      <c r="CT163">
        <f t="shared" si="144"/>
        <v>1605.85</v>
      </c>
      <c r="CU163">
        <f t="shared" si="145"/>
        <v>0</v>
      </c>
      <c r="CV163">
        <f t="shared" si="146"/>
        <v>2.42</v>
      </c>
      <c r="CW163">
        <f t="shared" si="147"/>
        <v>0</v>
      </c>
      <c r="CX163">
        <f t="shared" si="148"/>
        <v>0</v>
      </c>
      <c r="CY163">
        <f t="shared" si="149"/>
        <v>31766.923999999999</v>
      </c>
      <c r="CZ163">
        <f t="shared" si="150"/>
        <v>4538.1320000000005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1003</v>
      </c>
      <c r="DV163" t="s">
        <v>18</v>
      </c>
      <c r="DW163" t="s">
        <v>18</v>
      </c>
      <c r="DX163">
        <v>100</v>
      </c>
      <c r="DZ163" t="s">
        <v>3</v>
      </c>
      <c r="EA163" t="s">
        <v>3</v>
      </c>
      <c r="EB163" t="s">
        <v>3</v>
      </c>
      <c r="EC163" t="s">
        <v>3</v>
      </c>
      <c r="EE163">
        <v>1441815344</v>
      </c>
      <c r="EF163">
        <v>1</v>
      </c>
      <c r="EG163" t="s">
        <v>21</v>
      </c>
      <c r="EH163">
        <v>0</v>
      </c>
      <c r="EI163" t="s">
        <v>3</v>
      </c>
      <c r="EJ163">
        <v>4</v>
      </c>
      <c r="EK163">
        <v>0</v>
      </c>
      <c r="EL163" t="s">
        <v>22</v>
      </c>
      <c r="EM163" t="s">
        <v>23</v>
      </c>
      <c r="EO163" t="s">
        <v>3</v>
      </c>
      <c r="EQ163">
        <v>1024</v>
      </c>
      <c r="ER163">
        <v>1673.25</v>
      </c>
      <c r="ES163">
        <v>56.45</v>
      </c>
      <c r="ET163">
        <v>10.95</v>
      </c>
      <c r="EU163">
        <v>0.03</v>
      </c>
      <c r="EV163">
        <v>1605.85</v>
      </c>
      <c r="EW163">
        <v>2.42</v>
      </c>
      <c r="EX163">
        <v>0</v>
      </c>
      <c r="EY163">
        <v>0</v>
      </c>
      <c r="FQ163">
        <v>0</v>
      </c>
      <c r="FR163">
        <f t="shared" si="151"/>
        <v>0</v>
      </c>
      <c r="FS163">
        <v>0</v>
      </c>
      <c r="FX163">
        <v>70</v>
      </c>
      <c r="FY163">
        <v>10</v>
      </c>
      <c r="GA163" t="s">
        <v>3</v>
      </c>
      <c r="GD163">
        <v>0</v>
      </c>
      <c r="GF163">
        <v>1032671561</v>
      </c>
      <c r="GG163">
        <v>2</v>
      </c>
      <c r="GH163">
        <v>1</v>
      </c>
      <c r="GI163">
        <v>-2</v>
      </c>
      <c r="GJ163">
        <v>0</v>
      </c>
      <c r="GK163">
        <f>ROUND(R163*(R12)/100,2)</f>
        <v>0.92</v>
      </c>
      <c r="GL163">
        <f t="shared" si="152"/>
        <v>0</v>
      </c>
      <c r="GM163">
        <f t="shared" si="153"/>
        <v>83592.02</v>
      </c>
      <c r="GN163">
        <f t="shared" si="154"/>
        <v>0</v>
      </c>
      <c r="GO163">
        <f t="shared" si="155"/>
        <v>0</v>
      </c>
      <c r="GP163">
        <f t="shared" si="156"/>
        <v>83592.02</v>
      </c>
      <c r="GR163">
        <v>0</v>
      </c>
      <c r="GS163">
        <v>3</v>
      </c>
      <c r="GT163">
        <v>0</v>
      </c>
      <c r="GU163" t="s">
        <v>3</v>
      </c>
      <c r="GV163">
        <f t="shared" si="157"/>
        <v>0</v>
      </c>
      <c r="GW163">
        <v>1</v>
      </c>
      <c r="GX163">
        <f t="shared" si="158"/>
        <v>0</v>
      </c>
      <c r="HA163">
        <v>0</v>
      </c>
      <c r="HB163">
        <v>0</v>
      </c>
      <c r="HC163">
        <f t="shared" si="159"/>
        <v>0</v>
      </c>
      <c r="HE163" t="s">
        <v>3</v>
      </c>
      <c r="HF163" t="s">
        <v>3</v>
      </c>
      <c r="HM163" t="s">
        <v>3</v>
      </c>
      <c r="HN163" t="s">
        <v>3</v>
      </c>
      <c r="HO163" t="s">
        <v>3</v>
      </c>
      <c r="HP163" t="s">
        <v>3</v>
      </c>
      <c r="HQ163" t="s">
        <v>3</v>
      </c>
      <c r="IK163">
        <v>0</v>
      </c>
    </row>
    <row r="164" spans="1:245" x14ac:dyDescent="0.2">
      <c r="A164">
        <v>17</v>
      </c>
      <c r="B164">
        <v>1</v>
      </c>
      <c r="D164">
        <f>ROW(EtalonRes!A80)</f>
        <v>80</v>
      </c>
      <c r="E164" t="s">
        <v>3</v>
      </c>
      <c r="F164" t="s">
        <v>158</v>
      </c>
      <c r="G164" t="s">
        <v>159</v>
      </c>
      <c r="H164" t="s">
        <v>18</v>
      </c>
      <c r="I164">
        <f>ROUND(2826/100,9)</f>
        <v>28.26</v>
      </c>
      <c r="J164">
        <v>0</v>
      </c>
      <c r="K164">
        <f>ROUND(2826/100,9)</f>
        <v>28.26</v>
      </c>
      <c r="O164">
        <f t="shared" si="127"/>
        <v>224007.13</v>
      </c>
      <c r="P164">
        <f t="shared" si="128"/>
        <v>1984.7</v>
      </c>
      <c r="Q164">
        <f t="shared" si="129"/>
        <v>1432.78</v>
      </c>
      <c r="R164">
        <f t="shared" si="130"/>
        <v>22.89</v>
      </c>
      <c r="S164">
        <f t="shared" si="131"/>
        <v>220589.65</v>
      </c>
      <c r="T164">
        <f t="shared" si="132"/>
        <v>0</v>
      </c>
      <c r="U164">
        <f t="shared" si="133"/>
        <v>300.68640000000005</v>
      </c>
      <c r="V164">
        <f t="shared" si="134"/>
        <v>0</v>
      </c>
      <c r="W164">
        <f t="shared" si="135"/>
        <v>0</v>
      </c>
      <c r="X164">
        <f t="shared" si="136"/>
        <v>154412.76</v>
      </c>
      <c r="Y164">
        <f t="shared" si="137"/>
        <v>22058.97</v>
      </c>
      <c r="AA164">
        <v>-1</v>
      </c>
      <c r="AB164">
        <f t="shared" si="138"/>
        <v>7926.65</v>
      </c>
      <c r="AC164">
        <f>ROUND((ES164),6)</f>
        <v>70.23</v>
      </c>
      <c r="AD164">
        <f>ROUND((((ET164)-(EU164))+AE164),6)</f>
        <v>50.7</v>
      </c>
      <c r="AE164">
        <f t="shared" si="160"/>
        <v>0.81</v>
      </c>
      <c r="AF164">
        <f t="shared" si="160"/>
        <v>7805.72</v>
      </c>
      <c r="AG164">
        <f t="shared" si="139"/>
        <v>0</v>
      </c>
      <c r="AH164">
        <f t="shared" si="161"/>
        <v>10.64</v>
      </c>
      <c r="AI164">
        <f t="shared" si="161"/>
        <v>0</v>
      </c>
      <c r="AJ164">
        <f t="shared" si="140"/>
        <v>0</v>
      </c>
      <c r="AK164">
        <v>7926.65</v>
      </c>
      <c r="AL164">
        <v>70.23</v>
      </c>
      <c r="AM164">
        <v>50.7</v>
      </c>
      <c r="AN164">
        <v>0.81</v>
      </c>
      <c r="AO164">
        <v>7805.72</v>
      </c>
      <c r="AP164">
        <v>0</v>
      </c>
      <c r="AQ164">
        <v>10.64</v>
      </c>
      <c r="AR164">
        <v>0</v>
      </c>
      <c r="AS164">
        <v>0</v>
      </c>
      <c r="AT164">
        <v>70</v>
      </c>
      <c r="AU164">
        <v>10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4</v>
      </c>
      <c r="BJ164" t="s">
        <v>160</v>
      </c>
      <c r="BM164">
        <v>0</v>
      </c>
      <c r="BN164">
        <v>0</v>
      </c>
      <c r="BO164" t="s">
        <v>3</v>
      </c>
      <c r="BP164">
        <v>0</v>
      </c>
      <c r="BQ164">
        <v>1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70</v>
      </c>
      <c r="CA164">
        <v>10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141"/>
        <v>224007.13</v>
      </c>
      <c r="CQ164">
        <f t="shared" si="142"/>
        <v>70.23</v>
      </c>
      <c r="CR164">
        <f>((((ET164)*BB164-(EU164)*BS164)+AE164*BS164)*AV164)</f>
        <v>50.7</v>
      </c>
      <c r="CS164">
        <f t="shared" si="143"/>
        <v>0.81</v>
      </c>
      <c r="CT164">
        <f t="shared" si="144"/>
        <v>7805.72</v>
      </c>
      <c r="CU164">
        <f t="shared" si="145"/>
        <v>0</v>
      </c>
      <c r="CV164">
        <f t="shared" si="146"/>
        <v>10.64</v>
      </c>
      <c r="CW164">
        <f t="shared" si="147"/>
        <v>0</v>
      </c>
      <c r="CX164">
        <f t="shared" si="148"/>
        <v>0</v>
      </c>
      <c r="CY164">
        <f t="shared" si="149"/>
        <v>154412.755</v>
      </c>
      <c r="CZ164">
        <f t="shared" si="150"/>
        <v>22058.965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1003</v>
      </c>
      <c r="DV164" t="s">
        <v>18</v>
      </c>
      <c r="DW164" t="s">
        <v>18</v>
      </c>
      <c r="DX164">
        <v>100</v>
      </c>
      <c r="DZ164" t="s">
        <v>3</v>
      </c>
      <c r="EA164" t="s">
        <v>3</v>
      </c>
      <c r="EB164" t="s">
        <v>3</v>
      </c>
      <c r="EC164" t="s">
        <v>3</v>
      </c>
      <c r="EE164">
        <v>1441815344</v>
      </c>
      <c r="EF164">
        <v>1</v>
      </c>
      <c r="EG164" t="s">
        <v>21</v>
      </c>
      <c r="EH164">
        <v>0</v>
      </c>
      <c r="EI164" t="s">
        <v>3</v>
      </c>
      <c r="EJ164">
        <v>4</v>
      </c>
      <c r="EK164">
        <v>0</v>
      </c>
      <c r="EL164" t="s">
        <v>22</v>
      </c>
      <c r="EM164" t="s">
        <v>23</v>
      </c>
      <c r="EO164" t="s">
        <v>3</v>
      </c>
      <c r="EQ164">
        <v>1024</v>
      </c>
      <c r="ER164">
        <v>7926.65</v>
      </c>
      <c r="ES164">
        <v>70.23</v>
      </c>
      <c r="ET164">
        <v>50.7</v>
      </c>
      <c r="EU164">
        <v>0.81</v>
      </c>
      <c r="EV164">
        <v>7805.72</v>
      </c>
      <c r="EW164">
        <v>10.64</v>
      </c>
      <c r="EX164">
        <v>0</v>
      </c>
      <c r="EY164">
        <v>0</v>
      </c>
      <c r="FQ164">
        <v>0</v>
      </c>
      <c r="FR164">
        <f t="shared" si="151"/>
        <v>0</v>
      </c>
      <c r="FS164">
        <v>0</v>
      </c>
      <c r="FX164">
        <v>70</v>
      </c>
      <c r="FY164">
        <v>10</v>
      </c>
      <c r="GA164" t="s">
        <v>3</v>
      </c>
      <c r="GD164">
        <v>0</v>
      </c>
      <c r="GF164">
        <v>1087258960</v>
      </c>
      <c r="GG164">
        <v>2</v>
      </c>
      <c r="GH164">
        <v>1</v>
      </c>
      <c r="GI164">
        <v>-2</v>
      </c>
      <c r="GJ164">
        <v>0</v>
      </c>
      <c r="GK164">
        <f>ROUND(R164*(R12)/100,2)</f>
        <v>24.72</v>
      </c>
      <c r="GL164">
        <f t="shared" si="152"/>
        <v>0</v>
      </c>
      <c r="GM164">
        <f t="shared" si="153"/>
        <v>400503.58</v>
      </c>
      <c r="GN164">
        <f t="shared" si="154"/>
        <v>0</v>
      </c>
      <c r="GO164">
        <f t="shared" si="155"/>
        <v>0</v>
      </c>
      <c r="GP164">
        <f t="shared" si="156"/>
        <v>400503.58</v>
      </c>
      <c r="GR164">
        <v>0</v>
      </c>
      <c r="GS164">
        <v>3</v>
      </c>
      <c r="GT164">
        <v>0</v>
      </c>
      <c r="GU164" t="s">
        <v>3</v>
      </c>
      <c r="GV164">
        <f t="shared" si="157"/>
        <v>0</v>
      </c>
      <c r="GW164">
        <v>1</v>
      </c>
      <c r="GX164">
        <f t="shared" si="158"/>
        <v>0</v>
      </c>
      <c r="HA164">
        <v>0</v>
      </c>
      <c r="HB164">
        <v>0</v>
      </c>
      <c r="HC164">
        <f t="shared" si="159"/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17</v>
      </c>
      <c r="B165">
        <v>1</v>
      </c>
      <c r="D165">
        <f>ROW(EtalonRes!A83)</f>
        <v>83</v>
      </c>
      <c r="E165" t="s">
        <v>161</v>
      </c>
      <c r="F165" t="s">
        <v>162</v>
      </c>
      <c r="G165" t="s">
        <v>163</v>
      </c>
      <c r="H165" t="s">
        <v>41</v>
      </c>
      <c r="I165">
        <f>ROUND(61/10,9)</f>
        <v>6.1</v>
      </c>
      <c r="J165">
        <v>0</v>
      </c>
      <c r="K165">
        <f>ROUND(61/10,9)</f>
        <v>6.1</v>
      </c>
      <c r="O165">
        <f t="shared" si="127"/>
        <v>4509.25</v>
      </c>
      <c r="P165">
        <f t="shared" si="128"/>
        <v>5</v>
      </c>
      <c r="Q165">
        <f t="shared" si="129"/>
        <v>12.51</v>
      </c>
      <c r="R165">
        <f t="shared" si="130"/>
        <v>0.18</v>
      </c>
      <c r="S165">
        <f t="shared" si="131"/>
        <v>4491.74</v>
      </c>
      <c r="T165">
        <f t="shared" si="132"/>
        <v>0</v>
      </c>
      <c r="U165">
        <f t="shared" si="133"/>
        <v>7.93</v>
      </c>
      <c r="V165">
        <f t="shared" si="134"/>
        <v>0</v>
      </c>
      <c r="W165">
        <f t="shared" si="135"/>
        <v>0</v>
      </c>
      <c r="X165">
        <f t="shared" si="136"/>
        <v>3144.22</v>
      </c>
      <c r="Y165">
        <f t="shared" si="137"/>
        <v>449.17</v>
      </c>
      <c r="AA165">
        <v>1470268931</v>
      </c>
      <c r="AB165">
        <f t="shared" si="138"/>
        <v>739.22</v>
      </c>
      <c r="AC165">
        <f>ROUND((ES165),6)</f>
        <v>0.82</v>
      </c>
      <c r="AD165">
        <f>ROUND((((ET165)-(EU165))+AE165),6)</f>
        <v>2.0499999999999998</v>
      </c>
      <c r="AE165">
        <f t="shared" si="160"/>
        <v>0.03</v>
      </c>
      <c r="AF165">
        <f t="shared" si="160"/>
        <v>736.35</v>
      </c>
      <c r="AG165">
        <f t="shared" si="139"/>
        <v>0</v>
      </c>
      <c r="AH165">
        <f t="shared" si="161"/>
        <v>1.3</v>
      </c>
      <c r="AI165">
        <f t="shared" si="161"/>
        <v>0</v>
      </c>
      <c r="AJ165">
        <f t="shared" si="140"/>
        <v>0</v>
      </c>
      <c r="AK165">
        <v>739.22</v>
      </c>
      <c r="AL165">
        <v>0.82</v>
      </c>
      <c r="AM165">
        <v>2.0499999999999998</v>
      </c>
      <c r="AN165">
        <v>0.03</v>
      </c>
      <c r="AO165">
        <v>736.35</v>
      </c>
      <c r="AP165">
        <v>0</v>
      </c>
      <c r="AQ165">
        <v>1.3</v>
      </c>
      <c r="AR165">
        <v>0</v>
      </c>
      <c r="AS165">
        <v>0</v>
      </c>
      <c r="AT165">
        <v>70</v>
      </c>
      <c r="AU165">
        <v>10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4</v>
      </c>
      <c r="BJ165" t="s">
        <v>164</v>
      </c>
      <c r="BM165">
        <v>0</v>
      </c>
      <c r="BN165">
        <v>0</v>
      </c>
      <c r="BO165" t="s">
        <v>3</v>
      </c>
      <c r="BP165">
        <v>0</v>
      </c>
      <c r="BQ165">
        <v>1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70</v>
      </c>
      <c r="CA165">
        <v>10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41"/>
        <v>4509.25</v>
      </c>
      <c r="CQ165">
        <f t="shared" si="142"/>
        <v>0.82</v>
      </c>
      <c r="CR165">
        <f>((((ET165)*BB165-(EU165)*BS165)+AE165*BS165)*AV165)</f>
        <v>2.0499999999999998</v>
      </c>
      <c r="CS165">
        <f t="shared" si="143"/>
        <v>0.03</v>
      </c>
      <c r="CT165">
        <f t="shared" si="144"/>
        <v>736.35</v>
      </c>
      <c r="CU165">
        <f t="shared" si="145"/>
        <v>0</v>
      </c>
      <c r="CV165">
        <f t="shared" si="146"/>
        <v>1.3</v>
      </c>
      <c r="CW165">
        <f t="shared" si="147"/>
        <v>0</v>
      </c>
      <c r="CX165">
        <f t="shared" si="148"/>
        <v>0</v>
      </c>
      <c r="CY165">
        <f t="shared" si="149"/>
        <v>3144.2179999999998</v>
      </c>
      <c r="CZ165">
        <f t="shared" si="150"/>
        <v>449.17399999999992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16987630</v>
      </c>
      <c r="DV165" t="s">
        <v>41</v>
      </c>
      <c r="DW165" t="s">
        <v>41</v>
      </c>
      <c r="DX165">
        <v>10</v>
      </c>
      <c r="DZ165" t="s">
        <v>3</v>
      </c>
      <c r="EA165" t="s">
        <v>3</v>
      </c>
      <c r="EB165" t="s">
        <v>3</v>
      </c>
      <c r="EC165" t="s">
        <v>3</v>
      </c>
      <c r="EE165">
        <v>1441815344</v>
      </c>
      <c r="EF165">
        <v>1</v>
      </c>
      <c r="EG165" t="s">
        <v>21</v>
      </c>
      <c r="EH165">
        <v>0</v>
      </c>
      <c r="EI165" t="s">
        <v>3</v>
      </c>
      <c r="EJ165">
        <v>4</v>
      </c>
      <c r="EK165">
        <v>0</v>
      </c>
      <c r="EL165" t="s">
        <v>22</v>
      </c>
      <c r="EM165" t="s">
        <v>23</v>
      </c>
      <c r="EO165" t="s">
        <v>3</v>
      </c>
      <c r="EQ165">
        <v>0</v>
      </c>
      <c r="ER165">
        <v>739.22</v>
      </c>
      <c r="ES165">
        <v>0.82</v>
      </c>
      <c r="ET165">
        <v>2.0499999999999998</v>
      </c>
      <c r="EU165">
        <v>0.03</v>
      </c>
      <c r="EV165">
        <v>736.35</v>
      </c>
      <c r="EW165">
        <v>1.3</v>
      </c>
      <c r="EX165">
        <v>0</v>
      </c>
      <c r="EY165">
        <v>0</v>
      </c>
      <c r="FQ165">
        <v>0</v>
      </c>
      <c r="FR165">
        <f t="shared" si="151"/>
        <v>0</v>
      </c>
      <c r="FS165">
        <v>0</v>
      </c>
      <c r="FX165">
        <v>70</v>
      </c>
      <c r="FY165">
        <v>10</v>
      </c>
      <c r="GA165" t="s">
        <v>3</v>
      </c>
      <c r="GD165">
        <v>0</v>
      </c>
      <c r="GF165">
        <v>1424957643</v>
      </c>
      <c r="GG165">
        <v>2</v>
      </c>
      <c r="GH165">
        <v>1</v>
      </c>
      <c r="GI165">
        <v>-2</v>
      </c>
      <c r="GJ165">
        <v>0</v>
      </c>
      <c r="GK165">
        <f>ROUND(R165*(R12)/100,2)</f>
        <v>0.19</v>
      </c>
      <c r="GL165">
        <f t="shared" si="152"/>
        <v>0</v>
      </c>
      <c r="GM165">
        <f t="shared" si="153"/>
        <v>8102.83</v>
      </c>
      <c r="GN165">
        <f t="shared" si="154"/>
        <v>0</v>
      </c>
      <c r="GO165">
        <f t="shared" si="155"/>
        <v>0</v>
      </c>
      <c r="GP165">
        <f t="shared" si="156"/>
        <v>8102.83</v>
      </c>
      <c r="GR165">
        <v>0</v>
      </c>
      <c r="GS165">
        <v>3</v>
      </c>
      <c r="GT165">
        <v>0</v>
      </c>
      <c r="GU165" t="s">
        <v>3</v>
      </c>
      <c r="GV165">
        <f t="shared" si="157"/>
        <v>0</v>
      </c>
      <c r="GW165">
        <v>1</v>
      </c>
      <c r="GX165">
        <f t="shared" si="158"/>
        <v>0</v>
      </c>
      <c r="HA165">
        <v>0</v>
      </c>
      <c r="HB165">
        <v>0</v>
      </c>
      <c r="HC165">
        <f t="shared" si="159"/>
        <v>0</v>
      </c>
      <c r="HE165" t="s">
        <v>3</v>
      </c>
      <c r="HF165" t="s">
        <v>3</v>
      </c>
      <c r="HM165" t="s">
        <v>3</v>
      </c>
      <c r="HN165" t="s">
        <v>3</v>
      </c>
      <c r="HO165" t="s">
        <v>3</v>
      </c>
      <c r="HP165" t="s">
        <v>3</v>
      </c>
      <c r="HQ165" t="s">
        <v>3</v>
      </c>
      <c r="IK165">
        <v>0</v>
      </c>
    </row>
    <row r="166" spans="1:245" x14ac:dyDescent="0.2">
      <c r="A166">
        <v>17</v>
      </c>
      <c r="B166">
        <v>1</v>
      </c>
      <c r="D166">
        <f>ROW(EtalonRes!A86)</f>
        <v>86</v>
      </c>
      <c r="E166" t="s">
        <v>165</v>
      </c>
      <c r="F166" t="s">
        <v>166</v>
      </c>
      <c r="G166" t="s">
        <v>167</v>
      </c>
      <c r="H166" t="s">
        <v>41</v>
      </c>
      <c r="I166">
        <f>ROUND((3)/10,9)</f>
        <v>0.3</v>
      </c>
      <c r="J166">
        <v>0</v>
      </c>
      <c r="K166">
        <f>ROUND((3)/10,9)</f>
        <v>0.3</v>
      </c>
      <c r="O166">
        <f t="shared" si="127"/>
        <v>315.37</v>
      </c>
      <c r="P166">
        <f t="shared" si="128"/>
        <v>0.5</v>
      </c>
      <c r="Q166">
        <f t="shared" si="129"/>
        <v>1.23</v>
      </c>
      <c r="R166">
        <f t="shared" si="130"/>
        <v>0.02</v>
      </c>
      <c r="S166">
        <f t="shared" si="131"/>
        <v>313.64</v>
      </c>
      <c r="T166">
        <f t="shared" si="132"/>
        <v>0</v>
      </c>
      <c r="U166">
        <f t="shared" si="133"/>
        <v>0.55200000000000005</v>
      </c>
      <c r="V166">
        <f t="shared" si="134"/>
        <v>0</v>
      </c>
      <c r="W166">
        <f t="shared" si="135"/>
        <v>0</v>
      </c>
      <c r="X166">
        <f t="shared" si="136"/>
        <v>219.55</v>
      </c>
      <c r="Y166">
        <f t="shared" si="137"/>
        <v>31.36</v>
      </c>
      <c r="AA166">
        <v>1470268931</v>
      </c>
      <c r="AB166">
        <f t="shared" si="138"/>
        <v>1051.22</v>
      </c>
      <c r="AC166">
        <f>ROUND((ES166),6)</f>
        <v>1.67</v>
      </c>
      <c r="AD166">
        <f>ROUND((((ET166)-(EU166))+AE166),6)</f>
        <v>4.09</v>
      </c>
      <c r="AE166">
        <f t="shared" si="160"/>
        <v>0.06</v>
      </c>
      <c r="AF166">
        <f t="shared" si="160"/>
        <v>1045.46</v>
      </c>
      <c r="AG166">
        <f t="shared" si="139"/>
        <v>0</v>
      </c>
      <c r="AH166">
        <f t="shared" si="161"/>
        <v>1.84</v>
      </c>
      <c r="AI166">
        <f t="shared" si="161"/>
        <v>0</v>
      </c>
      <c r="AJ166">
        <f t="shared" si="140"/>
        <v>0</v>
      </c>
      <c r="AK166">
        <v>1051.22</v>
      </c>
      <c r="AL166">
        <v>1.67</v>
      </c>
      <c r="AM166">
        <v>4.09</v>
      </c>
      <c r="AN166">
        <v>0.06</v>
      </c>
      <c r="AO166">
        <v>1045.46</v>
      </c>
      <c r="AP166">
        <v>0</v>
      </c>
      <c r="AQ166">
        <v>1.84</v>
      </c>
      <c r="AR166">
        <v>0</v>
      </c>
      <c r="AS166">
        <v>0</v>
      </c>
      <c r="AT166">
        <v>70</v>
      </c>
      <c r="AU166">
        <v>10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168</v>
      </c>
      <c r="BM166">
        <v>0</v>
      </c>
      <c r="BN166">
        <v>0</v>
      </c>
      <c r="BO166" t="s">
        <v>3</v>
      </c>
      <c r="BP166">
        <v>0</v>
      </c>
      <c r="BQ166">
        <v>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70</v>
      </c>
      <c r="CA166">
        <v>10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41"/>
        <v>315.37</v>
      </c>
      <c r="CQ166">
        <f t="shared" si="142"/>
        <v>1.67</v>
      </c>
      <c r="CR166">
        <f>((((ET166)*BB166-(EU166)*BS166)+AE166*BS166)*AV166)</f>
        <v>4.09</v>
      </c>
      <c r="CS166">
        <f t="shared" si="143"/>
        <v>0.06</v>
      </c>
      <c r="CT166">
        <f t="shared" si="144"/>
        <v>1045.46</v>
      </c>
      <c r="CU166">
        <f t="shared" si="145"/>
        <v>0</v>
      </c>
      <c r="CV166">
        <f t="shared" si="146"/>
        <v>1.84</v>
      </c>
      <c r="CW166">
        <f t="shared" si="147"/>
        <v>0</v>
      </c>
      <c r="CX166">
        <f t="shared" si="148"/>
        <v>0</v>
      </c>
      <c r="CY166">
        <f t="shared" si="149"/>
        <v>219.548</v>
      </c>
      <c r="CZ166">
        <f t="shared" si="150"/>
        <v>31.363999999999997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16987630</v>
      </c>
      <c r="DV166" t="s">
        <v>41</v>
      </c>
      <c r="DW166" t="s">
        <v>41</v>
      </c>
      <c r="DX166">
        <v>10</v>
      </c>
      <c r="DZ166" t="s">
        <v>3</v>
      </c>
      <c r="EA166" t="s">
        <v>3</v>
      </c>
      <c r="EB166" t="s">
        <v>3</v>
      </c>
      <c r="EC166" t="s">
        <v>3</v>
      </c>
      <c r="EE166">
        <v>1441815344</v>
      </c>
      <c r="EF166">
        <v>1</v>
      </c>
      <c r="EG166" t="s">
        <v>21</v>
      </c>
      <c r="EH166">
        <v>0</v>
      </c>
      <c r="EI166" t="s">
        <v>3</v>
      </c>
      <c r="EJ166">
        <v>4</v>
      </c>
      <c r="EK166">
        <v>0</v>
      </c>
      <c r="EL166" t="s">
        <v>22</v>
      </c>
      <c r="EM166" t="s">
        <v>23</v>
      </c>
      <c r="EO166" t="s">
        <v>3</v>
      </c>
      <c r="EQ166">
        <v>0</v>
      </c>
      <c r="ER166">
        <v>1051.22</v>
      </c>
      <c r="ES166">
        <v>1.67</v>
      </c>
      <c r="ET166">
        <v>4.09</v>
      </c>
      <c r="EU166">
        <v>0.06</v>
      </c>
      <c r="EV166">
        <v>1045.46</v>
      </c>
      <c r="EW166">
        <v>1.84</v>
      </c>
      <c r="EX166">
        <v>0</v>
      </c>
      <c r="EY166">
        <v>0</v>
      </c>
      <c r="FQ166">
        <v>0</v>
      </c>
      <c r="FR166">
        <f t="shared" si="151"/>
        <v>0</v>
      </c>
      <c r="FS166">
        <v>0</v>
      </c>
      <c r="FX166">
        <v>70</v>
      </c>
      <c r="FY166">
        <v>10</v>
      </c>
      <c r="GA166" t="s">
        <v>3</v>
      </c>
      <c r="GD166">
        <v>0</v>
      </c>
      <c r="GF166">
        <v>373109242</v>
      </c>
      <c r="GG166">
        <v>2</v>
      </c>
      <c r="GH166">
        <v>1</v>
      </c>
      <c r="GI166">
        <v>-2</v>
      </c>
      <c r="GJ166">
        <v>0</v>
      </c>
      <c r="GK166">
        <f>ROUND(R166*(R12)/100,2)</f>
        <v>0.02</v>
      </c>
      <c r="GL166">
        <f t="shared" si="152"/>
        <v>0</v>
      </c>
      <c r="GM166">
        <f t="shared" si="153"/>
        <v>566.29999999999995</v>
      </c>
      <c r="GN166">
        <f t="shared" si="154"/>
        <v>0</v>
      </c>
      <c r="GO166">
        <f t="shared" si="155"/>
        <v>0</v>
      </c>
      <c r="GP166">
        <f t="shared" si="156"/>
        <v>566.29999999999995</v>
      </c>
      <c r="GR166">
        <v>0</v>
      </c>
      <c r="GS166">
        <v>3</v>
      </c>
      <c r="GT166">
        <v>0</v>
      </c>
      <c r="GU166" t="s">
        <v>3</v>
      </c>
      <c r="GV166">
        <f t="shared" si="157"/>
        <v>0</v>
      </c>
      <c r="GW166">
        <v>1</v>
      </c>
      <c r="GX166">
        <f t="shared" si="158"/>
        <v>0</v>
      </c>
      <c r="HA166">
        <v>0</v>
      </c>
      <c r="HB166">
        <v>0</v>
      </c>
      <c r="HC166">
        <f t="shared" si="159"/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D167">
        <f>ROW(EtalonRes!A88)</f>
        <v>88</v>
      </c>
      <c r="E167" t="s">
        <v>3</v>
      </c>
      <c r="F167" t="s">
        <v>169</v>
      </c>
      <c r="G167" t="s">
        <v>170</v>
      </c>
      <c r="H167" t="s">
        <v>32</v>
      </c>
      <c r="I167">
        <f>ROUND(61/10,9)</f>
        <v>6.1</v>
      </c>
      <c r="J167">
        <v>0</v>
      </c>
      <c r="K167">
        <f>ROUND(61/10,9)</f>
        <v>6.1</v>
      </c>
      <c r="O167">
        <f t="shared" si="127"/>
        <v>2269.0100000000002</v>
      </c>
      <c r="P167">
        <f t="shared" si="128"/>
        <v>5.73</v>
      </c>
      <c r="Q167">
        <f t="shared" si="129"/>
        <v>0</v>
      </c>
      <c r="R167">
        <f t="shared" si="130"/>
        <v>0</v>
      </c>
      <c r="S167">
        <f t="shared" si="131"/>
        <v>2263.2800000000002</v>
      </c>
      <c r="T167">
        <f t="shared" si="132"/>
        <v>0</v>
      </c>
      <c r="U167">
        <f t="shared" si="133"/>
        <v>4.0259999999999998</v>
      </c>
      <c r="V167">
        <f t="shared" si="134"/>
        <v>0</v>
      </c>
      <c r="W167">
        <f t="shared" si="135"/>
        <v>0</v>
      </c>
      <c r="X167">
        <f t="shared" si="136"/>
        <v>1584.3</v>
      </c>
      <c r="Y167">
        <f t="shared" si="137"/>
        <v>226.33</v>
      </c>
      <c r="AA167">
        <v>-1</v>
      </c>
      <c r="AB167">
        <f t="shared" si="138"/>
        <v>371.97</v>
      </c>
      <c r="AC167">
        <f>ROUND((ES167),6)</f>
        <v>0.94</v>
      </c>
      <c r="AD167">
        <f>ROUND((((ET167)-(EU167))+AE167),6)</f>
        <v>0</v>
      </c>
      <c r="AE167">
        <f t="shared" si="160"/>
        <v>0</v>
      </c>
      <c r="AF167">
        <f t="shared" si="160"/>
        <v>371.03</v>
      </c>
      <c r="AG167">
        <f t="shared" si="139"/>
        <v>0</v>
      </c>
      <c r="AH167">
        <f t="shared" si="161"/>
        <v>0.66</v>
      </c>
      <c r="AI167">
        <f t="shared" si="161"/>
        <v>0</v>
      </c>
      <c r="AJ167">
        <f t="shared" si="140"/>
        <v>0</v>
      </c>
      <c r="AK167">
        <v>371.97</v>
      </c>
      <c r="AL167">
        <v>0.94</v>
      </c>
      <c r="AM167">
        <v>0</v>
      </c>
      <c r="AN167">
        <v>0</v>
      </c>
      <c r="AO167">
        <v>371.03</v>
      </c>
      <c r="AP167">
        <v>0</v>
      </c>
      <c r="AQ167">
        <v>0.66</v>
      </c>
      <c r="AR167">
        <v>0</v>
      </c>
      <c r="AS167">
        <v>0</v>
      </c>
      <c r="AT167">
        <v>70</v>
      </c>
      <c r="AU167">
        <v>10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171</v>
      </c>
      <c r="BM167">
        <v>0</v>
      </c>
      <c r="BN167">
        <v>0</v>
      </c>
      <c r="BO167" t="s">
        <v>3</v>
      </c>
      <c r="BP167">
        <v>0</v>
      </c>
      <c r="BQ167">
        <v>1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10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41"/>
        <v>2269.0100000000002</v>
      </c>
      <c r="CQ167">
        <f t="shared" si="142"/>
        <v>0.94</v>
      </c>
      <c r="CR167">
        <f>((((ET167)*BB167-(EU167)*BS167)+AE167*BS167)*AV167)</f>
        <v>0</v>
      </c>
      <c r="CS167">
        <f t="shared" si="143"/>
        <v>0</v>
      </c>
      <c r="CT167">
        <f t="shared" si="144"/>
        <v>371.03</v>
      </c>
      <c r="CU167">
        <f t="shared" si="145"/>
        <v>0</v>
      </c>
      <c r="CV167">
        <f t="shared" si="146"/>
        <v>0.66</v>
      </c>
      <c r="CW167">
        <f t="shared" si="147"/>
        <v>0</v>
      </c>
      <c r="CX167">
        <f t="shared" si="148"/>
        <v>0</v>
      </c>
      <c r="CY167">
        <f t="shared" si="149"/>
        <v>1584.296</v>
      </c>
      <c r="CZ167">
        <f t="shared" si="150"/>
        <v>226.32800000000003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16987630</v>
      </c>
      <c r="DV167" t="s">
        <v>32</v>
      </c>
      <c r="DW167" t="s">
        <v>32</v>
      </c>
      <c r="DX167">
        <v>1</v>
      </c>
      <c r="DZ167" t="s">
        <v>3</v>
      </c>
      <c r="EA167" t="s">
        <v>3</v>
      </c>
      <c r="EB167" t="s">
        <v>3</v>
      </c>
      <c r="EC167" t="s">
        <v>3</v>
      </c>
      <c r="EE167">
        <v>1441815344</v>
      </c>
      <c r="EF167">
        <v>1</v>
      </c>
      <c r="EG167" t="s">
        <v>21</v>
      </c>
      <c r="EH167">
        <v>0</v>
      </c>
      <c r="EI167" t="s">
        <v>3</v>
      </c>
      <c r="EJ167">
        <v>4</v>
      </c>
      <c r="EK167">
        <v>0</v>
      </c>
      <c r="EL167" t="s">
        <v>22</v>
      </c>
      <c r="EM167" t="s">
        <v>23</v>
      </c>
      <c r="EO167" t="s">
        <v>3</v>
      </c>
      <c r="EQ167">
        <v>1836032</v>
      </c>
      <c r="ER167">
        <v>371.97</v>
      </c>
      <c r="ES167">
        <v>0.94</v>
      </c>
      <c r="ET167">
        <v>0</v>
      </c>
      <c r="EU167">
        <v>0</v>
      </c>
      <c r="EV167">
        <v>371.03</v>
      </c>
      <c r="EW167">
        <v>0.66</v>
      </c>
      <c r="EX167">
        <v>0</v>
      </c>
      <c r="EY167">
        <v>0</v>
      </c>
      <c r="FQ167">
        <v>0</v>
      </c>
      <c r="FR167">
        <f t="shared" si="151"/>
        <v>0</v>
      </c>
      <c r="FS167">
        <v>0</v>
      </c>
      <c r="FX167">
        <v>70</v>
      </c>
      <c r="FY167">
        <v>10</v>
      </c>
      <c r="GA167" t="s">
        <v>3</v>
      </c>
      <c r="GD167">
        <v>0</v>
      </c>
      <c r="GF167">
        <v>-1395837553</v>
      </c>
      <c r="GG167">
        <v>2</v>
      </c>
      <c r="GH167">
        <v>1</v>
      </c>
      <c r="GI167">
        <v>-2</v>
      </c>
      <c r="GJ167">
        <v>0</v>
      </c>
      <c r="GK167">
        <f>ROUND(R167*(R12)/100,2)</f>
        <v>0</v>
      </c>
      <c r="GL167">
        <f t="shared" si="152"/>
        <v>0</v>
      </c>
      <c r="GM167">
        <f t="shared" si="153"/>
        <v>4079.64</v>
      </c>
      <c r="GN167">
        <f t="shared" si="154"/>
        <v>0</v>
      </c>
      <c r="GO167">
        <f t="shared" si="155"/>
        <v>0</v>
      </c>
      <c r="GP167">
        <f t="shared" si="156"/>
        <v>4079.64</v>
      </c>
      <c r="GR167">
        <v>0</v>
      </c>
      <c r="GS167">
        <v>3</v>
      </c>
      <c r="GT167">
        <v>0</v>
      </c>
      <c r="GU167" t="s">
        <v>3</v>
      </c>
      <c r="GV167">
        <f t="shared" si="157"/>
        <v>0</v>
      </c>
      <c r="GW167">
        <v>1</v>
      </c>
      <c r="GX167">
        <f t="shared" si="158"/>
        <v>0</v>
      </c>
      <c r="HA167">
        <v>0</v>
      </c>
      <c r="HB167">
        <v>0</v>
      </c>
      <c r="HC167">
        <f t="shared" si="159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17</v>
      </c>
      <c r="B168">
        <v>1</v>
      </c>
      <c r="D168">
        <f>ROW(EtalonRes!A89)</f>
        <v>89</v>
      </c>
      <c r="E168" t="s">
        <v>3</v>
      </c>
      <c r="F168" t="s">
        <v>172</v>
      </c>
      <c r="G168" t="s">
        <v>173</v>
      </c>
      <c r="H168" t="s">
        <v>41</v>
      </c>
      <c r="I168">
        <f>ROUND((3)/10,9)</f>
        <v>0.3</v>
      </c>
      <c r="J168">
        <v>0</v>
      </c>
      <c r="K168">
        <f>ROUND((3)/10,9)</f>
        <v>0.3</v>
      </c>
      <c r="O168">
        <f t="shared" si="127"/>
        <v>249.37</v>
      </c>
      <c r="P168">
        <f t="shared" si="128"/>
        <v>0</v>
      </c>
      <c r="Q168">
        <f t="shared" si="129"/>
        <v>0</v>
      </c>
      <c r="R168">
        <f t="shared" si="130"/>
        <v>0</v>
      </c>
      <c r="S168">
        <f t="shared" si="131"/>
        <v>249.37</v>
      </c>
      <c r="T168">
        <f t="shared" si="132"/>
        <v>0</v>
      </c>
      <c r="U168">
        <f t="shared" si="133"/>
        <v>0.49199999999999994</v>
      </c>
      <c r="V168">
        <f t="shared" si="134"/>
        <v>0</v>
      </c>
      <c r="W168">
        <f t="shared" si="135"/>
        <v>0</v>
      </c>
      <c r="X168">
        <f t="shared" si="136"/>
        <v>174.56</v>
      </c>
      <c r="Y168">
        <f t="shared" si="137"/>
        <v>24.94</v>
      </c>
      <c r="AA168">
        <v>-1</v>
      </c>
      <c r="AB168">
        <f t="shared" si="138"/>
        <v>831.24</v>
      </c>
      <c r="AC168">
        <f>ROUND(((ES168*4)),6)</f>
        <v>0</v>
      </c>
      <c r="AD168">
        <f>ROUND(((((ET168*4))-((EU168*4)))+AE168),6)</f>
        <v>0</v>
      </c>
      <c r="AE168">
        <f>ROUND(((EU168*4)),6)</f>
        <v>0</v>
      </c>
      <c r="AF168">
        <f>ROUND(((EV168*4)),6)</f>
        <v>831.24</v>
      </c>
      <c r="AG168">
        <f t="shared" si="139"/>
        <v>0</v>
      </c>
      <c r="AH168">
        <f>((EW168*4))</f>
        <v>1.64</v>
      </c>
      <c r="AI168">
        <f>((EX168*4))</f>
        <v>0</v>
      </c>
      <c r="AJ168">
        <f t="shared" si="140"/>
        <v>0</v>
      </c>
      <c r="AK168">
        <v>207.81</v>
      </c>
      <c r="AL168">
        <v>0</v>
      </c>
      <c r="AM168">
        <v>0</v>
      </c>
      <c r="AN168">
        <v>0</v>
      </c>
      <c r="AO168">
        <v>207.81</v>
      </c>
      <c r="AP168">
        <v>0</v>
      </c>
      <c r="AQ168">
        <v>0.41</v>
      </c>
      <c r="AR168">
        <v>0</v>
      </c>
      <c r="AS168">
        <v>0</v>
      </c>
      <c r="AT168">
        <v>70</v>
      </c>
      <c r="AU168">
        <v>10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4</v>
      </c>
      <c r="BJ168" t="s">
        <v>174</v>
      </c>
      <c r="BM168">
        <v>0</v>
      </c>
      <c r="BN168">
        <v>0</v>
      </c>
      <c r="BO168" t="s">
        <v>3</v>
      </c>
      <c r="BP168">
        <v>0</v>
      </c>
      <c r="BQ168">
        <v>1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70</v>
      </c>
      <c r="CA168">
        <v>10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41"/>
        <v>249.37</v>
      </c>
      <c r="CQ168">
        <f t="shared" si="142"/>
        <v>0</v>
      </c>
      <c r="CR168">
        <f>(((((ET168*4))*BB168-((EU168*4))*BS168)+AE168*BS168)*AV168)</f>
        <v>0</v>
      </c>
      <c r="CS168">
        <f t="shared" si="143"/>
        <v>0</v>
      </c>
      <c r="CT168">
        <f t="shared" si="144"/>
        <v>831.24</v>
      </c>
      <c r="CU168">
        <f t="shared" si="145"/>
        <v>0</v>
      </c>
      <c r="CV168">
        <f t="shared" si="146"/>
        <v>1.64</v>
      </c>
      <c r="CW168">
        <f t="shared" si="147"/>
        <v>0</v>
      </c>
      <c r="CX168">
        <f t="shared" si="148"/>
        <v>0</v>
      </c>
      <c r="CY168">
        <f t="shared" si="149"/>
        <v>174.55900000000003</v>
      </c>
      <c r="CZ168">
        <f t="shared" si="150"/>
        <v>24.936999999999998</v>
      </c>
      <c r="DC168" t="s">
        <v>3</v>
      </c>
      <c r="DD168" t="s">
        <v>20</v>
      </c>
      <c r="DE168" t="s">
        <v>20</v>
      </c>
      <c r="DF168" t="s">
        <v>20</v>
      </c>
      <c r="DG168" t="s">
        <v>20</v>
      </c>
      <c r="DH168" t="s">
        <v>3</v>
      </c>
      <c r="DI168" t="s">
        <v>20</v>
      </c>
      <c r="DJ168" t="s">
        <v>20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16987630</v>
      </c>
      <c r="DV168" t="s">
        <v>41</v>
      </c>
      <c r="DW168" t="s">
        <v>41</v>
      </c>
      <c r="DX168">
        <v>10</v>
      </c>
      <c r="DZ168" t="s">
        <v>3</v>
      </c>
      <c r="EA168" t="s">
        <v>3</v>
      </c>
      <c r="EB168" t="s">
        <v>3</v>
      </c>
      <c r="EC168" t="s">
        <v>3</v>
      </c>
      <c r="EE168">
        <v>1441815344</v>
      </c>
      <c r="EF168">
        <v>1</v>
      </c>
      <c r="EG168" t="s">
        <v>21</v>
      </c>
      <c r="EH168">
        <v>0</v>
      </c>
      <c r="EI168" t="s">
        <v>3</v>
      </c>
      <c r="EJ168">
        <v>4</v>
      </c>
      <c r="EK168">
        <v>0</v>
      </c>
      <c r="EL168" t="s">
        <v>22</v>
      </c>
      <c r="EM168" t="s">
        <v>23</v>
      </c>
      <c r="EO168" t="s">
        <v>3</v>
      </c>
      <c r="EQ168">
        <v>1836032</v>
      </c>
      <c r="ER168">
        <v>207.81</v>
      </c>
      <c r="ES168">
        <v>0</v>
      </c>
      <c r="ET168">
        <v>0</v>
      </c>
      <c r="EU168">
        <v>0</v>
      </c>
      <c r="EV168">
        <v>207.81</v>
      </c>
      <c r="EW168">
        <v>0.41</v>
      </c>
      <c r="EX168">
        <v>0</v>
      </c>
      <c r="EY168">
        <v>0</v>
      </c>
      <c r="FQ168">
        <v>0</v>
      </c>
      <c r="FR168">
        <f t="shared" si="151"/>
        <v>0</v>
      </c>
      <c r="FS168">
        <v>0</v>
      </c>
      <c r="FX168">
        <v>70</v>
      </c>
      <c r="FY168">
        <v>10</v>
      </c>
      <c r="GA168" t="s">
        <v>3</v>
      </c>
      <c r="GD168">
        <v>0</v>
      </c>
      <c r="GF168">
        <v>1497006217</v>
      </c>
      <c r="GG168">
        <v>2</v>
      </c>
      <c r="GH168">
        <v>1</v>
      </c>
      <c r="GI168">
        <v>-2</v>
      </c>
      <c r="GJ168">
        <v>0</v>
      </c>
      <c r="GK168">
        <f>ROUND(R168*(R12)/100,2)</f>
        <v>0</v>
      </c>
      <c r="GL168">
        <f t="shared" si="152"/>
        <v>0</v>
      </c>
      <c r="GM168">
        <f t="shared" si="153"/>
        <v>448.87</v>
      </c>
      <c r="GN168">
        <f t="shared" si="154"/>
        <v>0</v>
      </c>
      <c r="GO168">
        <f t="shared" si="155"/>
        <v>0</v>
      </c>
      <c r="GP168">
        <f t="shared" si="156"/>
        <v>448.87</v>
      </c>
      <c r="GR168">
        <v>0</v>
      </c>
      <c r="GS168">
        <v>3</v>
      </c>
      <c r="GT168">
        <v>0</v>
      </c>
      <c r="GU168" t="s">
        <v>3</v>
      </c>
      <c r="GV168">
        <f t="shared" si="157"/>
        <v>0</v>
      </c>
      <c r="GW168">
        <v>1</v>
      </c>
      <c r="GX168">
        <f t="shared" si="158"/>
        <v>0</v>
      </c>
      <c r="HA168">
        <v>0</v>
      </c>
      <c r="HB168">
        <v>0</v>
      </c>
      <c r="HC168">
        <f t="shared" si="159"/>
        <v>0</v>
      </c>
      <c r="HE168" t="s">
        <v>3</v>
      </c>
      <c r="HF168" t="s">
        <v>3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69" spans="1:245" x14ac:dyDescent="0.2">
      <c r="A169">
        <v>17</v>
      </c>
      <c r="B169">
        <v>1</v>
      </c>
      <c r="D169">
        <f>ROW(EtalonRes!A91)</f>
        <v>91</v>
      </c>
      <c r="E169" t="s">
        <v>175</v>
      </c>
      <c r="F169" t="s">
        <v>169</v>
      </c>
      <c r="G169" t="s">
        <v>170</v>
      </c>
      <c r="H169" t="s">
        <v>32</v>
      </c>
      <c r="I169">
        <v>24</v>
      </c>
      <c r="J169">
        <v>0</v>
      </c>
      <c r="K169">
        <v>24</v>
      </c>
      <c r="O169">
        <f t="shared" si="127"/>
        <v>8927.2800000000007</v>
      </c>
      <c r="P169">
        <f t="shared" si="128"/>
        <v>22.56</v>
      </c>
      <c r="Q169">
        <f t="shared" si="129"/>
        <v>0</v>
      </c>
      <c r="R169">
        <f t="shared" si="130"/>
        <v>0</v>
      </c>
      <c r="S169">
        <f t="shared" si="131"/>
        <v>8904.7199999999993</v>
      </c>
      <c r="T169">
        <f t="shared" si="132"/>
        <v>0</v>
      </c>
      <c r="U169">
        <f t="shared" si="133"/>
        <v>15.84</v>
      </c>
      <c r="V169">
        <f t="shared" si="134"/>
        <v>0</v>
      </c>
      <c r="W169">
        <f t="shared" si="135"/>
        <v>0</v>
      </c>
      <c r="X169">
        <f t="shared" si="136"/>
        <v>6233.3</v>
      </c>
      <c r="Y169">
        <f t="shared" si="137"/>
        <v>890.47</v>
      </c>
      <c r="AA169">
        <v>1470268931</v>
      </c>
      <c r="AB169">
        <f t="shared" si="138"/>
        <v>371.97</v>
      </c>
      <c r="AC169">
        <f>ROUND((ES169),6)</f>
        <v>0.94</v>
      </c>
      <c r="AD169">
        <f>ROUND((((ET169)-(EU169))+AE169),6)</f>
        <v>0</v>
      </c>
      <c r="AE169">
        <f>ROUND((EU169),6)</f>
        <v>0</v>
      </c>
      <c r="AF169">
        <f>ROUND((EV169),6)</f>
        <v>371.03</v>
      </c>
      <c r="AG169">
        <f t="shared" si="139"/>
        <v>0</v>
      </c>
      <c r="AH169">
        <f>(EW169)</f>
        <v>0.66</v>
      </c>
      <c r="AI169">
        <f>(EX169)</f>
        <v>0</v>
      </c>
      <c r="AJ169">
        <f t="shared" si="140"/>
        <v>0</v>
      </c>
      <c r="AK169">
        <v>371.97</v>
      </c>
      <c r="AL169">
        <v>0.94</v>
      </c>
      <c r="AM169">
        <v>0</v>
      </c>
      <c r="AN169">
        <v>0</v>
      </c>
      <c r="AO169">
        <v>371.03</v>
      </c>
      <c r="AP169">
        <v>0</v>
      </c>
      <c r="AQ169">
        <v>0.66</v>
      </c>
      <c r="AR169">
        <v>0</v>
      </c>
      <c r="AS169">
        <v>0</v>
      </c>
      <c r="AT169">
        <v>70</v>
      </c>
      <c r="AU169">
        <v>10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0</v>
      </c>
      <c r="BI169">
        <v>4</v>
      </c>
      <c r="BJ169" t="s">
        <v>171</v>
      </c>
      <c r="BM169">
        <v>0</v>
      </c>
      <c r="BN169">
        <v>0</v>
      </c>
      <c r="BO169" t="s">
        <v>3</v>
      </c>
      <c r="BP169">
        <v>0</v>
      </c>
      <c r="BQ169">
        <v>1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70</v>
      </c>
      <c r="CA169">
        <v>10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41"/>
        <v>8927.2799999999988</v>
      </c>
      <c r="CQ169">
        <f t="shared" si="142"/>
        <v>0.94</v>
      </c>
      <c r="CR169">
        <f>((((ET169)*BB169-(EU169)*BS169)+AE169*BS169)*AV169)</f>
        <v>0</v>
      </c>
      <c r="CS169">
        <f t="shared" si="143"/>
        <v>0</v>
      </c>
      <c r="CT169">
        <f t="shared" si="144"/>
        <v>371.03</v>
      </c>
      <c r="CU169">
        <f t="shared" si="145"/>
        <v>0</v>
      </c>
      <c r="CV169">
        <f t="shared" si="146"/>
        <v>0.66</v>
      </c>
      <c r="CW169">
        <f t="shared" si="147"/>
        <v>0</v>
      </c>
      <c r="CX169">
        <f t="shared" si="148"/>
        <v>0</v>
      </c>
      <c r="CY169">
        <f t="shared" si="149"/>
        <v>6233.3039999999992</v>
      </c>
      <c r="CZ169">
        <f t="shared" si="150"/>
        <v>890.47199999999998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16987630</v>
      </c>
      <c r="DV169" t="s">
        <v>32</v>
      </c>
      <c r="DW169" t="s">
        <v>32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1441815344</v>
      </c>
      <c r="EF169">
        <v>1</v>
      </c>
      <c r="EG169" t="s">
        <v>21</v>
      </c>
      <c r="EH169">
        <v>0</v>
      </c>
      <c r="EI169" t="s">
        <v>3</v>
      </c>
      <c r="EJ169">
        <v>4</v>
      </c>
      <c r="EK169">
        <v>0</v>
      </c>
      <c r="EL169" t="s">
        <v>22</v>
      </c>
      <c r="EM169" t="s">
        <v>23</v>
      </c>
      <c r="EO169" t="s">
        <v>3</v>
      </c>
      <c r="EQ169">
        <v>0</v>
      </c>
      <c r="ER169">
        <v>371.97</v>
      </c>
      <c r="ES169">
        <v>0.94</v>
      </c>
      <c r="ET169">
        <v>0</v>
      </c>
      <c r="EU169">
        <v>0</v>
      </c>
      <c r="EV169">
        <v>371.03</v>
      </c>
      <c r="EW169">
        <v>0.66</v>
      </c>
      <c r="EX169">
        <v>0</v>
      </c>
      <c r="EY169">
        <v>0</v>
      </c>
      <c r="FQ169">
        <v>0</v>
      </c>
      <c r="FR169">
        <f t="shared" si="151"/>
        <v>0</v>
      </c>
      <c r="FS169">
        <v>0</v>
      </c>
      <c r="FX169">
        <v>70</v>
      </c>
      <c r="FY169">
        <v>10</v>
      </c>
      <c r="GA169" t="s">
        <v>3</v>
      </c>
      <c r="GD169">
        <v>0</v>
      </c>
      <c r="GF169">
        <v>-1395837553</v>
      </c>
      <c r="GG169">
        <v>2</v>
      </c>
      <c r="GH169">
        <v>1</v>
      </c>
      <c r="GI169">
        <v>-2</v>
      </c>
      <c r="GJ169">
        <v>0</v>
      </c>
      <c r="GK169">
        <f>ROUND(R169*(R12)/100,2)</f>
        <v>0</v>
      </c>
      <c r="GL169">
        <f t="shared" si="152"/>
        <v>0</v>
      </c>
      <c r="GM169">
        <f t="shared" si="153"/>
        <v>16051.05</v>
      </c>
      <c r="GN169">
        <f t="shared" si="154"/>
        <v>0</v>
      </c>
      <c r="GO169">
        <f t="shared" si="155"/>
        <v>0</v>
      </c>
      <c r="GP169">
        <f t="shared" si="156"/>
        <v>16051.05</v>
      </c>
      <c r="GR169">
        <v>0</v>
      </c>
      <c r="GS169">
        <v>3</v>
      </c>
      <c r="GT169">
        <v>0</v>
      </c>
      <c r="GU169" t="s">
        <v>3</v>
      </c>
      <c r="GV169">
        <f t="shared" si="157"/>
        <v>0</v>
      </c>
      <c r="GW169">
        <v>1</v>
      </c>
      <c r="GX169">
        <f t="shared" si="158"/>
        <v>0</v>
      </c>
      <c r="HA169">
        <v>0</v>
      </c>
      <c r="HB169">
        <v>0</v>
      </c>
      <c r="HC169">
        <f t="shared" si="159"/>
        <v>0</v>
      </c>
      <c r="HE169" t="s">
        <v>3</v>
      </c>
      <c r="HF169" t="s">
        <v>3</v>
      </c>
      <c r="HM169" t="s">
        <v>3</v>
      </c>
      <c r="HN169" t="s">
        <v>3</v>
      </c>
      <c r="HO169" t="s">
        <v>3</v>
      </c>
      <c r="HP169" t="s">
        <v>3</v>
      </c>
      <c r="HQ169" t="s">
        <v>3</v>
      </c>
      <c r="IK169">
        <v>0</v>
      </c>
    </row>
    <row r="170" spans="1:245" x14ac:dyDescent="0.2">
      <c r="A170">
        <v>17</v>
      </c>
      <c r="B170">
        <v>1</v>
      </c>
      <c r="D170">
        <f>ROW(EtalonRes!A92)</f>
        <v>92</v>
      </c>
      <c r="E170" t="s">
        <v>3</v>
      </c>
      <c r="F170" t="s">
        <v>172</v>
      </c>
      <c r="G170" t="s">
        <v>173</v>
      </c>
      <c r="H170" t="s">
        <v>41</v>
      </c>
      <c r="I170">
        <f>ROUND((2)/10,9)</f>
        <v>0.2</v>
      </c>
      <c r="J170">
        <v>0</v>
      </c>
      <c r="K170">
        <f>ROUND((2)/10,9)</f>
        <v>0.2</v>
      </c>
      <c r="O170">
        <f t="shared" si="127"/>
        <v>124.69</v>
      </c>
      <c r="P170">
        <f t="shared" si="128"/>
        <v>0</v>
      </c>
      <c r="Q170">
        <f t="shared" si="129"/>
        <v>0</v>
      </c>
      <c r="R170">
        <f t="shared" si="130"/>
        <v>0</v>
      </c>
      <c r="S170">
        <f t="shared" si="131"/>
        <v>124.69</v>
      </c>
      <c r="T170">
        <f t="shared" si="132"/>
        <v>0</v>
      </c>
      <c r="U170">
        <f t="shared" si="133"/>
        <v>0.246</v>
      </c>
      <c r="V170">
        <f t="shared" si="134"/>
        <v>0</v>
      </c>
      <c r="W170">
        <f t="shared" si="135"/>
        <v>0</v>
      </c>
      <c r="X170">
        <f t="shared" si="136"/>
        <v>87.28</v>
      </c>
      <c r="Y170">
        <f t="shared" si="137"/>
        <v>12.47</v>
      </c>
      <c r="AA170">
        <v>-1</v>
      </c>
      <c r="AB170">
        <f t="shared" si="138"/>
        <v>623.42999999999995</v>
      </c>
      <c r="AC170">
        <f>ROUND(((ES170*3)),6)</f>
        <v>0</v>
      </c>
      <c r="AD170">
        <f>ROUND(((((ET170*3))-((EU170*3)))+AE170),6)</f>
        <v>0</v>
      </c>
      <c r="AE170">
        <f>ROUND(((EU170*3)),6)</f>
        <v>0</v>
      </c>
      <c r="AF170">
        <f>ROUND(((EV170*3)),6)</f>
        <v>623.42999999999995</v>
      </c>
      <c r="AG170">
        <f t="shared" si="139"/>
        <v>0</v>
      </c>
      <c r="AH170">
        <f>((EW170*3))</f>
        <v>1.23</v>
      </c>
      <c r="AI170">
        <f>((EX170*3))</f>
        <v>0</v>
      </c>
      <c r="AJ170">
        <f t="shared" si="140"/>
        <v>0</v>
      </c>
      <c r="AK170">
        <v>207.81</v>
      </c>
      <c r="AL170">
        <v>0</v>
      </c>
      <c r="AM170">
        <v>0</v>
      </c>
      <c r="AN170">
        <v>0</v>
      </c>
      <c r="AO170">
        <v>207.81</v>
      </c>
      <c r="AP170">
        <v>0</v>
      </c>
      <c r="AQ170">
        <v>0.41</v>
      </c>
      <c r="AR170">
        <v>0</v>
      </c>
      <c r="AS170">
        <v>0</v>
      </c>
      <c r="AT170">
        <v>70</v>
      </c>
      <c r="AU170">
        <v>10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0</v>
      </c>
      <c r="BI170">
        <v>4</v>
      </c>
      <c r="BJ170" t="s">
        <v>174</v>
      </c>
      <c r="BM170">
        <v>0</v>
      </c>
      <c r="BN170">
        <v>0</v>
      </c>
      <c r="BO170" t="s">
        <v>3</v>
      </c>
      <c r="BP170">
        <v>0</v>
      </c>
      <c r="BQ170">
        <v>1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70</v>
      </c>
      <c r="CA170">
        <v>10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41"/>
        <v>124.69</v>
      </c>
      <c r="CQ170">
        <f t="shared" si="142"/>
        <v>0</v>
      </c>
      <c r="CR170">
        <f>(((((ET170*3))*BB170-((EU170*3))*BS170)+AE170*BS170)*AV170)</f>
        <v>0</v>
      </c>
      <c r="CS170">
        <f t="shared" si="143"/>
        <v>0</v>
      </c>
      <c r="CT170">
        <f t="shared" si="144"/>
        <v>623.42999999999995</v>
      </c>
      <c r="CU170">
        <f t="shared" si="145"/>
        <v>0</v>
      </c>
      <c r="CV170">
        <f t="shared" si="146"/>
        <v>1.23</v>
      </c>
      <c r="CW170">
        <f t="shared" si="147"/>
        <v>0</v>
      </c>
      <c r="CX170">
        <f t="shared" si="148"/>
        <v>0</v>
      </c>
      <c r="CY170">
        <f t="shared" si="149"/>
        <v>87.282999999999987</v>
      </c>
      <c r="CZ170">
        <f t="shared" si="150"/>
        <v>12.469000000000001</v>
      </c>
      <c r="DC170" t="s">
        <v>3</v>
      </c>
      <c r="DD170" t="s">
        <v>176</v>
      </c>
      <c r="DE170" t="s">
        <v>176</v>
      </c>
      <c r="DF170" t="s">
        <v>176</v>
      </c>
      <c r="DG170" t="s">
        <v>176</v>
      </c>
      <c r="DH170" t="s">
        <v>3</v>
      </c>
      <c r="DI170" t="s">
        <v>176</v>
      </c>
      <c r="DJ170" t="s">
        <v>176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16987630</v>
      </c>
      <c r="DV170" t="s">
        <v>41</v>
      </c>
      <c r="DW170" t="s">
        <v>41</v>
      </c>
      <c r="DX170">
        <v>10</v>
      </c>
      <c r="DZ170" t="s">
        <v>3</v>
      </c>
      <c r="EA170" t="s">
        <v>3</v>
      </c>
      <c r="EB170" t="s">
        <v>3</v>
      </c>
      <c r="EC170" t="s">
        <v>3</v>
      </c>
      <c r="EE170">
        <v>1441815344</v>
      </c>
      <c r="EF170">
        <v>1</v>
      </c>
      <c r="EG170" t="s">
        <v>21</v>
      </c>
      <c r="EH170">
        <v>0</v>
      </c>
      <c r="EI170" t="s">
        <v>3</v>
      </c>
      <c r="EJ170">
        <v>4</v>
      </c>
      <c r="EK170">
        <v>0</v>
      </c>
      <c r="EL170" t="s">
        <v>22</v>
      </c>
      <c r="EM170" t="s">
        <v>23</v>
      </c>
      <c r="EO170" t="s">
        <v>3</v>
      </c>
      <c r="EQ170">
        <v>1836032</v>
      </c>
      <c r="ER170">
        <v>207.81</v>
      </c>
      <c r="ES170">
        <v>0</v>
      </c>
      <c r="ET170">
        <v>0</v>
      </c>
      <c r="EU170">
        <v>0</v>
      </c>
      <c r="EV170">
        <v>207.81</v>
      </c>
      <c r="EW170">
        <v>0.41</v>
      </c>
      <c r="EX170">
        <v>0</v>
      </c>
      <c r="EY170">
        <v>0</v>
      </c>
      <c r="FQ170">
        <v>0</v>
      </c>
      <c r="FR170">
        <f t="shared" si="151"/>
        <v>0</v>
      </c>
      <c r="FS170">
        <v>0</v>
      </c>
      <c r="FX170">
        <v>70</v>
      </c>
      <c r="FY170">
        <v>10</v>
      </c>
      <c r="GA170" t="s">
        <v>3</v>
      </c>
      <c r="GD170">
        <v>0</v>
      </c>
      <c r="GF170">
        <v>1497006217</v>
      </c>
      <c r="GG170">
        <v>2</v>
      </c>
      <c r="GH170">
        <v>1</v>
      </c>
      <c r="GI170">
        <v>-2</v>
      </c>
      <c r="GJ170">
        <v>0</v>
      </c>
      <c r="GK170">
        <f>ROUND(R170*(R12)/100,2)</f>
        <v>0</v>
      </c>
      <c r="GL170">
        <f t="shared" si="152"/>
        <v>0</v>
      </c>
      <c r="GM170">
        <f t="shared" si="153"/>
        <v>224.44</v>
      </c>
      <c r="GN170">
        <f t="shared" si="154"/>
        <v>0</v>
      </c>
      <c r="GO170">
        <f t="shared" si="155"/>
        <v>0</v>
      </c>
      <c r="GP170">
        <f t="shared" si="156"/>
        <v>224.44</v>
      </c>
      <c r="GR170">
        <v>0</v>
      </c>
      <c r="GS170">
        <v>3</v>
      </c>
      <c r="GT170">
        <v>0</v>
      </c>
      <c r="GU170" t="s">
        <v>3</v>
      </c>
      <c r="GV170">
        <f t="shared" si="157"/>
        <v>0</v>
      </c>
      <c r="GW170">
        <v>1</v>
      </c>
      <c r="GX170">
        <f t="shared" si="158"/>
        <v>0</v>
      </c>
      <c r="HA170">
        <v>0</v>
      </c>
      <c r="HB170">
        <v>0</v>
      </c>
      <c r="HC170">
        <f t="shared" si="159"/>
        <v>0</v>
      </c>
      <c r="HE170" t="s">
        <v>3</v>
      </c>
      <c r="HF170" t="s">
        <v>3</v>
      </c>
      <c r="HM170" t="s">
        <v>3</v>
      </c>
      <c r="HN170" t="s">
        <v>3</v>
      </c>
      <c r="HO170" t="s">
        <v>3</v>
      </c>
      <c r="HP170" t="s">
        <v>3</v>
      </c>
      <c r="HQ170" t="s">
        <v>3</v>
      </c>
      <c r="IK170">
        <v>0</v>
      </c>
    </row>
    <row r="171" spans="1:245" x14ac:dyDescent="0.2">
      <c r="A171">
        <v>17</v>
      </c>
      <c r="B171">
        <v>1</v>
      </c>
      <c r="D171">
        <f>ROW(EtalonRes!A95)</f>
        <v>95</v>
      </c>
      <c r="E171" t="s">
        <v>177</v>
      </c>
      <c r="F171" t="s">
        <v>178</v>
      </c>
      <c r="G171" t="s">
        <v>179</v>
      </c>
      <c r="H171" t="s">
        <v>32</v>
      </c>
      <c r="I171">
        <v>2</v>
      </c>
      <c r="J171">
        <v>0</v>
      </c>
      <c r="K171">
        <v>2</v>
      </c>
      <c r="O171">
        <f t="shared" si="127"/>
        <v>177.76</v>
      </c>
      <c r="P171">
        <f t="shared" si="128"/>
        <v>4.4000000000000004</v>
      </c>
      <c r="Q171">
        <f t="shared" si="129"/>
        <v>0.46</v>
      </c>
      <c r="R171">
        <f t="shared" si="130"/>
        <v>0</v>
      </c>
      <c r="S171">
        <f t="shared" si="131"/>
        <v>172.9</v>
      </c>
      <c r="T171">
        <f t="shared" si="132"/>
        <v>0</v>
      </c>
      <c r="U171">
        <f t="shared" si="133"/>
        <v>0.28000000000000003</v>
      </c>
      <c r="V171">
        <f t="shared" si="134"/>
        <v>0</v>
      </c>
      <c r="W171">
        <f t="shared" si="135"/>
        <v>0</v>
      </c>
      <c r="X171">
        <f t="shared" si="136"/>
        <v>121.03</v>
      </c>
      <c r="Y171">
        <f t="shared" si="137"/>
        <v>17.29</v>
      </c>
      <c r="AA171">
        <v>1470268931</v>
      </c>
      <c r="AB171">
        <f t="shared" si="138"/>
        <v>88.88</v>
      </c>
      <c r="AC171">
        <f>ROUND((ES171),6)</f>
        <v>2.2000000000000002</v>
      </c>
      <c r="AD171">
        <f>ROUND((((ET171)-(EU171))+AE171),6)</f>
        <v>0.23</v>
      </c>
      <c r="AE171">
        <f t="shared" ref="AE171:AF175" si="162">ROUND((EU171),6)</f>
        <v>0</v>
      </c>
      <c r="AF171">
        <f t="shared" si="162"/>
        <v>86.45</v>
      </c>
      <c r="AG171">
        <f t="shared" si="139"/>
        <v>0</v>
      </c>
      <c r="AH171">
        <f t="shared" ref="AH171:AI175" si="163">(EW171)</f>
        <v>0.14000000000000001</v>
      </c>
      <c r="AI171">
        <f t="shared" si="163"/>
        <v>0</v>
      </c>
      <c r="AJ171">
        <f t="shared" si="140"/>
        <v>0</v>
      </c>
      <c r="AK171">
        <v>88.88</v>
      </c>
      <c r="AL171">
        <v>2.2000000000000002</v>
      </c>
      <c r="AM171">
        <v>0.23</v>
      </c>
      <c r="AN171">
        <v>0</v>
      </c>
      <c r="AO171">
        <v>86.45</v>
      </c>
      <c r="AP171">
        <v>0</v>
      </c>
      <c r="AQ171">
        <v>0.14000000000000001</v>
      </c>
      <c r="AR171">
        <v>0</v>
      </c>
      <c r="AS171">
        <v>0</v>
      </c>
      <c r="AT171">
        <v>70</v>
      </c>
      <c r="AU171">
        <v>10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4</v>
      </c>
      <c r="BJ171" t="s">
        <v>180</v>
      </c>
      <c r="BM171">
        <v>0</v>
      </c>
      <c r="BN171">
        <v>0</v>
      </c>
      <c r="BO171" t="s">
        <v>3</v>
      </c>
      <c r="BP171">
        <v>0</v>
      </c>
      <c r="BQ171">
        <v>1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70</v>
      </c>
      <c r="CA171">
        <v>10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41"/>
        <v>177.76000000000002</v>
      </c>
      <c r="CQ171">
        <f t="shared" si="142"/>
        <v>2.2000000000000002</v>
      </c>
      <c r="CR171">
        <f>((((ET171)*BB171-(EU171)*BS171)+AE171*BS171)*AV171)</f>
        <v>0.23</v>
      </c>
      <c r="CS171">
        <f t="shared" si="143"/>
        <v>0</v>
      </c>
      <c r="CT171">
        <f t="shared" si="144"/>
        <v>86.45</v>
      </c>
      <c r="CU171">
        <f t="shared" si="145"/>
        <v>0</v>
      </c>
      <c r="CV171">
        <f t="shared" si="146"/>
        <v>0.14000000000000001</v>
      </c>
      <c r="CW171">
        <f t="shared" si="147"/>
        <v>0</v>
      </c>
      <c r="CX171">
        <f t="shared" si="148"/>
        <v>0</v>
      </c>
      <c r="CY171">
        <f t="shared" si="149"/>
        <v>121.03</v>
      </c>
      <c r="CZ171">
        <f t="shared" si="150"/>
        <v>17.29</v>
      </c>
      <c r="DC171" t="s">
        <v>3</v>
      </c>
      <c r="DD171" t="s">
        <v>3</v>
      </c>
      <c r="DE171" t="s">
        <v>3</v>
      </c>
      <c r="DF171" t="s">
        <v>3</v>
      </c>
      <c r="DG171" t="s">
        <v>3</v>
      </c>
      <c r="DH171" t="s">
        <v>3</v>
      </c>
      <c r="DI171" t="s">
        <v>3</v>
      </c>
      <c r="DJ171" t="s">
        <v>3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16987630</v>
      </c>
      <c r="DV171" t="s">
        <v>32</v>
      </c>
      <c r="DW171" t="s">
        <v>32</v>
      </c>
      <c r="DX171">
        <v>1</v>
      </c>
      <c r="DZ171" t="s">
        <v>3</v>
      </c>
      <c r="EA171" t="s">
        <v>3</v>
      </c>
      <c r="EB171" t="s">
        <v>3</v>
      </c>
      <c r="EC171" t="s">
        <v>3</v>
      </c>
      <c r="EE171">
        <v>1441815344</v>
      </c>
      <c r="EF171">
        <v>1</v>
      </c>
      <c r="EG171" t="s">
        <v>21</v>
      </c>
      <c r="EH171">
        <v>0</v>
      </c>
      <c r="EI171" t="s">
        <v>3</v>
      </c>
      <c r="EJ171">
        <v>4</v>
      </c>
      <c r="EK171">
        <v>0</v>
      </c>
      <c r="EL171" t="s">
        <v>22</v>
      </c>
      <c r="EM171" t="s">
        <v>23</v>
      </c>
      <c r="EO171" t="s">
        <v>3</v>
      </c>
      <c r="EQ171">
        <v>1835008</v>
      </c>
      <c r="ER171">
        <v>88.88</v>
      </c>
      <c r="ES171">
        <v>2.2000000000000002</v>
      </c>
      <c r="ET171">
        <v>0.23</v>
      </c>
      <c r="EU171">
        <v>0</v>
      </c>
      <c r="EV171">
        <v>86.45</v>
      </c>
      <c r="EW171">
        <v>0.14000000000000001</v>
      </c>
      <c r="EX171">
        <v>0</v>
      </c>
      <c r="EY171">
        <v>0</v>
      </c>
      <c r="FQ171">
        <v>0</v>
      </c>
      <c r="FR171">
        <f t="shared" si="151"/>
        <v>0</v>
      </c>
      <c r="FS171">
        <v>0</v>
      </c>
      <c r="FX171">
        <v>70</v>
      </c>
      <c r="FY171">
        <v>10</v>
      </c>
      <c r="GA171" t="s">
        <v>3</v>
      </c>
      <c r="GD171">
        <v>0</v>
      </c>
      <c r="GF171">
        <v>-129403832</v>
      </c>
      <c r="GG171">
        <v>2</v>
      </c>
      <c r="GH171">
        <v>1</v>
      </c>
      <c r="GI171">
        <v>-2</v>
      </c>
      <c r="GJ171">
        <v>0</v>
      </c>
      <c r="GK171">
        <f>ROUND(R171*(R12)/100,2)</f>
        <v>0</v>
      </c>
      <c r="GL171">
        <f t="shared" si="152"/>
        <v>0</v>
      </c>
      <c r="GM171">
        <f t="shared" si="153"/>
        <v>316.08</v>
      </c>
      <c r="GN171">
        <f t="shared" si="154"/>
        <v>0</v>
      </c>
      <c r="GO171">
        <f t="shared" si="155"/>
        <v>0</v>
      </c>
      <c r="GP171">
        <f t="shared" si="156"/>
        <v>316.08</v>
      </c>
      <c r="GR171">
        <v>0</v>
      </c>
      <c r="GS171">
        <v>3</v>
      </c>
      <c r="GT171">
        <v>0</v>
      </c>
      <c r="GU171" t="s">
        <v>3</v>
      </c>
      <c r="GV171">
        <f t="shared" si="157"/>
        <v>0</v>
      </c>
      <c r="GW171">
        <v>1</v>
      </c>
      <c r="GX171">
        <f t="shared" si="158"/>
        <v>0</v>
      </c>
      <c r="HA171">
        <v>0</v>
      </c>
      <c r="HB171">
        <v>0</v>
      </c>
      <c r="HC171">
        <f t="shared" si="159"/>
        <v>0</v>
      </c>
      <c r="HE171" t="s">
        <v>3</v>
      </c>
      <c r="HF171" t="s">
        <v>3</v>
      </c>
      <c r="HM171" t="s">
        <v>3</v>
      </c>
      <c r="HN171" t="s">
        <v>3</v>
      </c>
      <c r="HO171" t="s">
        <v>3</v>
      </c>
      <c r="HP171" t="s">
        <v>3</v>
      </c>
      <c r="HQ171" t="s">
        <v>3</v>
      </c>
      <c r="IK171">
        <v>0</v>
      </c>
    </row>
    <row r="172" spans="1:245" x14ac:dyDescent="0.2">
      <c r="A172">
        <v>17</v>
      </c>
      <c r="B172">
        <v>1</v>
      </c>
      <c r="D172">
        <f>ROW(EtalonRes!A98)</f>
        <v>98</v>
      </c>
      <c r="E172" t="s">
        <v>181</v>
      </c>
      <c r="F172" t="s">
        <v>182</v>
      </c>
      <c r="G172" t="s">
        <v>183</v>
      </c>
      <c r="H172" t="s">
        <v>32</v>
      </c>
      <c r="I172">
        <v>1</v>
      </c>
      <c r="J172">
        <v>0</v>
      </c>
      <c r="K172">
        <v>1</v>
      </c>
      <c r="O172">
        <f t="shared" si="127"/>
        <v>681.05</v>
      </c>
      <c r="P172">
        <f t="shared" si="128"/>
        <v>0.63</v>
      </c>
      <c r="Q172">
        <f t="shared" si="129"/>
        <v>3.57</v>
      </c>
      <c r="R172">
        <f t="shared" si="130"/>
        <v>0.05</v>
      </c>
      <c r="S172">
        <f t="shared" si="131"/>
        <v>676.85</v>
      </c>
      <c r="T172">
        <f t="shared" si="132"/>
        <v>0</v>
      </c>
      <c r="U172">
        <f t="shared" si="133"/>
        <v>1.02</v>
      </c>
      <c r="V172">
        <f t="shared" si="134"/>
        <v>0</v>
      </c>
      <c r="W172">
        <f t="shared" si="135"/>
        <v>0</v>
      </c>
      <c r="X172">
        <f t="shared" si="136"/>
        <v>473.8</v>
      </c>
      <c r="Y172">
        <f t="shared" si="137"/>
        <v>67.69</v>
      </c>
      <c r="AA172">
        <v>1470268931</v>
      </c>
      <c r="AB172">
        <f t="shared" si="138"/>
        <v>681.05</v>
      </c>
      <c r="AC172">
        <f>ROUND((ES172),6)</f>
        <v>0.63</v>
      </c>
      <c r="AD172">
        <f>ROUND((((ET172)-(EU172))+AE172),6)</f>
        <v>3.57</v>
      </c>
      <c r="AE172">
        <f t="shared" si="162"/>
        <v>0.05</v>
      </c>
      <c r="AF172">
        <f t="shared" si="162"/>
        <v>676.85</v>
      </c>
      <c r="AG172">
        <f t="shared" si="139"/>
        <v>0</v>
      </c>
      <c r="AH172">
        <f t="shared" si="163"/>
        <v>1.02</v>
      </c>
      <c r="AI172">
        <f t="shared" si="163"/>
        <v>0</v>
      </c>
      <c r="AJ172">
        <f t="shared" si="140"/>
        <v>0</v>
      </c>
      <c r="AK172">
        <v>681.05</v>
      </c>
      <c r="AL172">
        <v>0.63</v>
      </c>
      <c r="AM172">
        <v>3.57</v>
      </c>
      <c r="AN172">
        <v>0.05</v>
      </c>
      <c r="AO172">
        <v>676.85</v>
      </c>
      <c r="AP172">
        <v>0</v>
      </c>
      <c r="AQ172">
        <v>1.02</v>
      </c>
      <c r="AR172">
        <v>0</v>
      </c>
      <c r="AS172">
        <v>0</v>
      </c>
      <c r="AT172">
        <v>70</v>
      </c>
      <c r="AU172">
        <v>10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4</v>
      </c>
      <c r="BJ172" t="s">
        <v>184</v>
      </c>
      <c r="BM172">
        <v>0</v>
      </c>
      <c r="BN172">
        <v>0</v>
      </c>
      <c r="BO172" t="s">
        <v>3</v>
      </c>
      <c r="BP172">
        <v>0</v>
      </c>
      <c r="BQ172">
        <v>1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70</v>
      </c>
      <c r="CA172">
        <v>10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41"/>
        <v>681.05000000000007</v>
      </c>
      <c r="CQ172">
        <f t="shared" si="142"/>
        <v>0.63</v>
      </c>
      <c r="CR172">
        <f>((((ET172)*BB172-(EU172)*BS172)+AE172*BS172)*AV172)</f>
        <v>3.57</v>
      </c>
      <c r="CS172">
        <f t="shared" si="143"/>
        <v>0.05</v>
      </c>
      <c r="CT172">
        <f t="shared" si="144"/>
        <v>676.85</v>
      </c>
      <c r="CU172">
        <f t="shared" si="145"/>
        <v>0</v>
      </c>
      <c r="CV172">
        <f t="shared" si="146"/>
        <v>1.02</v>
      </c>
      <c r="CW172">
        <f t="shared" si="147"/>
        <v>0</v>
      </c>
      <c r="CX172">
        <f t="shared" si="148"/>
        <v>0</v>
      </c>
      <c r="CY172">
        <f t="shared" si="149"/>
        <v>473.79500000000002</v>
      </c>
      <c r="CZ172">
        <f t="shared" si="150"/>
        <v>67.685000000000002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16987630</v>
      </c>
      <c r="DV172" t="s">
        <v>32</v>
      </c>
      <c r="DW172" t="s">
        <v>32</v>
      </c>
      <c r="DX172">
        <v>1</v>
      </c>
      <c r="DZ172" t="s">
        <v>3</v>
      </c>
      <c r="EA172" t="s">
        <v>3</v>
      </c>
      <c r="EB172" t="s">
        <v>3</v>
      </c>
      <c r="EC172" t="s">
        <v>3</v>
      </c>
      <c r="EE172">
        <v>1441815344</v>
      </c>
      <c r="EF172">
        <v>1</v>
      </c>
      <c r="EG172" t="s">
        <v>21</v>
      </c>
      <c r="EH172">
        <v>0</v>
      </c>
      <c r="EI172" t="s">
        <v>3</v>
      </c>
      <c r="EJ172">
        <v>4</v>
      </c>
      <c r="EK172">
        <v>0</v>
      </c>
      <c r="EL172" t="s">
        <v>22</v>
      </c>
      <c r="EM172" t="s">
        <v>23</v>
      </c>
      <c r="EO172" t="s">
        <v>3</v>
      </c>
      <c r="EQ172">
        <v>0</v>
      </c>
      <c r="ER172">
        <v>681.05</v>
      </c>
      <c r="ES172">
        <v>0.63</v>
      </c>
      <c r="ET172">
        <v>3.57</v>
      </c>
      <c r="EU172">
        <v>0.05</v>
      </c>
      <c r="EV172">
        <v>676.85</v>
      </c>
      <c r="EW172">
        <v>1.02</v>
      </c>
      <c r="EX172">
        <v>0</v>
      </c>
      <c r="EY172">
        <v>0</v>
      </c>
      <c r="FQ172">
        <v>0</v>
      </c>
      <c r="FR172">
        <f t="shared" si="151"/>
        <v>0</v>
      </c>
      <c r="FS172">
        <v>0</v>
      </c>
      <c r="FX172">
        <v>70</v>
      </c>
      <c r="FY172">
        <v>10</v>
      </c>
      <c r="GA172" t="s">
        <v>3</v>
      </c>
      <c r="GD172">
        <v>0</v>
      </c>
      <c r="GF172">
        <v>-1418239563</v>
      </c>
      <c r="GG172">
        <v>2</v>
      </c>
      <c r="GH172">
        <v>1</v>
      </c>
      <c r="GI172">
        <v>-2</v>
      </c>
      <c r="GJ172">
        <v>0</v>
      </c>
      <c r="GK172">
        <f>ROUND(R172*(R12)/100,2)</f>
        <v>0.05</v>
      </c>
      <c r="GL172">
        <f t="shared" si="152"/>
        <v>0</v>
      </c>
      <c r="GM172">
        <f t="shared" si="153"/>
        <v>1222.5899999999999</v>
      </c>
      <c r="GN172">
        <f t="shared" si="154"/>
        <v>0</v>
      </c>
      <c r="GO172">
        <f t="shared" si="155"/>
        <v>0</v>
      </c>
      <c r="GP172">
        <f t="shared" si="156"/>
        <v>1222.5899999999999</v>
      </c>
      <c r="GR172">
        <v>0</v>
      </c>
      <c r="GS172">
        <v>3</v>
      </c>
      <c r="GT172">
        <v>0</v>
      </c>
      <c r="GU172" t="s">
        <v>3</v>
      </c>
      <c r="GV172">
        <f t="shared" si="157"/>
        <v>0</v>
      </c>
      <c r="GW172">
        <v>1</v>
      </c>
      <c r="GX172">
        <f t="shared" si="158"/>
        <v>0</v>
      </c>
      <c r="HA172">
        <v>0</v>
      </c>
      <c r="HB172">
        <v>0</v>
      </c>
      <c r="HC172">
        <f t="shared" si="159"/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D173">
        <f>ROW(EtalonRes!A101)</f>
        <v>101</v>
      </c>
      <c r="E173" t="s">
        <v>185</v>
      </c>
      <c r="F173" t="s">
        <v>186</v>
      </c>
      <c r="G173" t="s">
        <v>187</v>
      </c>
      <c r="H173" t="s">
        <v>18</v>
      </c>
      <c r="I173">
        <f>ROUND((2)/100,9)</f>
        <v>0.02</v>
      </c>
      <c r="J173">
        <v>0</v>
      </c>
      <c r="K173">
        <f>ROUND((2)/100,9)</f>
        <v>0.02</v>
      </c>
      <c r="O173">
        <f t="shared" si="127"/>
        <v>198.21</v>
      </c>
      <c r="P173">
        <f t="shared" si="128"/>
        <v>0.16</v>
      </c>
      <c r="Q173">
        <f t="shared" si="129"/>
        <v>63.07</v>
      </c>
      <c r="R173">
        <f t="shared" si="130"/>
        <v>39.99</v>
      </c>
      <c r="S173">
        <f t="shared" si="131"/>
        <v>134.97999999999999</v>
      </c>
      <c r="T173">
        <f t="shared" si="132"/>
        <v>0</v>
      </c>
      <c r="U173">
        <f t="shared" si="133"/>
        <v>0.2208</v>
      </c>
      <c r="V173">
        <f t="shared" si="134"/>
        <v>0</v>
      </c>
      <c r="W173">
        <f t="shared" si="135"/>
        <v>0</v>
      </c>
      <c r="X173">
        <f t="shared" si="136"/>
        <v>94.49</v>
      </c>
      <c r="Y173">
        <f t="shared" si="137"/>
        <v>13.5</v>
      </c>
      <c r="AA173">
        <v>1470268931</v>
      </c>
      <c r="AB173">
        <f t="shared" si="138"/>
        <v>9910.2000000000007</v>
      </c>
      <c r="AC173">
        <f>ROUND((ES173),6)</f>
        <v>7.8</v>
      </c>
      <c r="AD173">
        <f>ROUND((((ET173)-(EU173))+AE173),6)</f>
        <v>3153.28</v>
      </c>
      <c r="AE173">
        <f t="shared" si="162"/>
        <v>1999.4</v>
      </c>
      <c r="AF173">
        <f t="shared" si="162"/>
        <v>6749.12</v>
      </c>
      <c r="AG173">
        <f t="shared" si="139"/>
        <v>0</v>
      </c>
      <c r="AH173">
        <f t="shared" si="163"/>
        <v>11.04</v>
      </c>
      <c r="AI173">
        <f t="shared" si="163"/>
        <v>0</v>
      </c>
      <c r="AJ173">
        <f t="shared" si="140"/>
        <v>0</v>
      </c>
      <c r="AK173">
        <v>9910.2000000000007</v>
      </c>
      <c r="AL173">
        <v>7.8</v>
      </c>
      <c r="AM173">
        <v>3153.28</v>
      </c>
      <c r="AN173">
        <v>1999.4</v>
      </c>
      <c r="AO173">
        <v>6749.12</v>
      </c>
      <c r="AP173">
        <v>0</v>
      </c>
      <c r="AQ173">
        <v>11.04</v>
      </c>
      <c r="AR173">
        <v>0</v>
      </c>
      <c r="AS173">
        <v>0</v>
      </c>
      <c r="AT173">
        <v>70</v>
      </c>
      <c r="AU173">
        <v>10</v>
      </c>
      <c r="AV173">
        <v>1</v>
      </c>
      <c r="AW173">
        <v>1</v>
      </c>
      <c r="AZ173">
        <v>1</v>
      </c>
      <c r="BA173">
        <v>1</v>
      </c>
      <c r="BB173">
        <v>1</v>
      </c>
      <c r="BC173">
        <v>1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4</v>
      </c>
      <c r="BJ173" t="s">
        <v>188</v>
      </c>
      <c r="BM173">
        <v>0</v>
      </c>
      <c r="BN173">
        <v>0</v>
      </c>
      <c r="BO173" t="s">
        <v>3</v>
      </c>
      <c r="BP173">
        <v>0</v>
      </c>
      <c r="BQ173">
        <v>1</v>
      </c>
      <c r="BR173">
        <v>0</v>
      </c>
      <c r="BS173">
        <v>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70</v>
      </c>
      <c r="CA173">
        <v>10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141"/>
        <v>198.20999999999998</v>
      </c>
      <c r="CQ173">
        <f t="shared" si="142"/>
        <v>7.8</v>
      </c>
      <c r="CR173">
        <f>((((ET173)*BB173-(EU173)*BS173)+AE173*BS173)*AV173)</f>
        <v>3153.28</v>
      </c>
      <c r="CS173">
        <f t="shared" si="143"/>
        <v>1999.4</v>
      </c>
      <c r="CT173">
        <f t="shared" si="144"/>
        <v>6749.12</v>
      </c>
      <c r="CU173">
        <f t="shared" si="145"/>
        <v>0</v>
      </c>
      <c r="CV173">
        <f t="shared" si="146"/>
        <v>11.04</v>
      </c>
      <c r="CW173">
        <f t="shared" si="147"/>
        <v>0</v>
      </c>
      <c r="CX173">
        <f t="shared" si="148"/>
        <v>0</v>
      </c>
      <c r="CY173">
        <f t="shared" si="149"/>
        <v>94.48599999999999</v>
      </c>
      <c r="CZ173">
        <f t="shared" si="150"/>
        <v>13.497999999999999</v>
      </c>
      <c r="DC173" t="s">
        <v>3</v>
      </c>
      <c r="DD173" t="s">
        <v>3</v>
      </c>
      <c r="DE173" t="s">
        <v>3</v>
      </c>
      <c r="DF173" t="s">
        <v>3</v>
      </c>
      <c r="DG173" t="s">
        <v>3</v>
      </c>
      <c r="DH173" t="s">
        <v>3</v>
      </c>
      <c r="DI173" t="s">
        <v>3</v>
      </c>
      <c r="DJ173" t="s">
        <v>3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1003</v>
      </c>
      <c r="DV173" t="s">
        <v>18</v>
      </c>
      <c r="DW173" t="s">
        <v>18</v>
      </c>
      <c r="DX173">
        <v>100</v>
      </c>
      <c r="DZ173" t="s">
        <v>3</v>
      </c>
      <c r="EA173" t="s">
        <v>3</v>
      </c>
      <c r="EB173" t="s">
        <v>3</v>
      </c>
      <c r="EC173" t="s">
        <v>3</v>
      </c>
      <c r="EE173">
        <v>1441815344</v>
      </c>
      <c r="EF173">
        <v>1</v>
      </c>
      <c r="EG173" t="s">
        <v>21</v>
      </c>
      <c r="EH173">
        <v>0</v>
      </c>
      <c r="EI173" t="s">
        <v>3</v>
      </c>
      <c r="EJ173">
        <v>4</v>
      </c>
      <c r="EK173">
        <v>0</v>
      </c>
      <c r="EL173" t="s">
        <v>22</v>
      </c>
      <c r="EM173" t="s">
        <v>23</v>
      </c>
      <c r="EO173" t="s">
        <v>3</v>
      </c>
      <c r="EQ173">
        <v>0</v>
      </c>
      <c r="ER173">
        <v>9910.2000000000007</v>
      </c>
      <c r="ES173">
        <v>7.8</v>
      </c>
      <c r="ET173">
        <v>3153.28</v>
      </c>
      <c r="EU173">
        <v>1999.4</v>
      </c>
      <c r="EV173">
        <v>6749.12</v>
      </c>
      <c r="EW173">
        <v>11.04</v>
      </c>
      <c r="EX173">
        <v>0</v>
      </c>
      <c r="EY173">
        <v>0</v>
      </c>
      <c r="FQ173">
        <v>0</v>
      </c>
      <c r="FR173">
        <f t="shared" si="151"/>
        <v>0</v>
      </c>
      <c r="FS173">
        <v>0</v>
      </c>
      <c r="FX173">
        <v>70</v>
      </c>
      <c r="FY173">
        <v>10</v>
      </c>
      <c r="GA173" t="s">
        <v>3</v>
      </c>
      <c r="GD173">
        <v>0</v>
      </c>
      <c r="GF173">
        <v>-2137535542</v>
      </c>
      <c r="GG173">
        <v>2</v>
      </c>
      <c r="GH173">
        <v>1</v>
      </c>
      <c r="GI173">
        <v>-2</v>
      </c>
      <c r="GJ173">
        <v>0</v>
      </c>
      <c r="GK173">
        <f>ROUND(R173*(R12)/100,2)</f>
        <v>43.19</v>
      </c>
      <c r="GL173">
        <f t="shared" si="152"/>
        <v>0</v>
      </c>
      <c r="GM173">
        <f t="shared" si="153"/>
        <v>349.39</v>
      </c>
      <c r="GN173">
        <f t="shared" si="154"/>
        <v>0</v>
      </c>
      <c r="GO173">
        <f t="shared" si="155"/>
        <v>0</v>
      </c>
      <c r="GP173">
        <f t="shared" si="156"/>
        <v>349.39</v>
      </c>
      <c r="GR173">
        <v>0</v>
      </c>
      <c r="GS173">
        <v>3</v>
      </c>
      <c r="GT173">
        <v>0</v>
      </c>
      <c r="GU173" t="s">
        <v>3</v>
      </c>
      <c r="GV173">
        <f t="shared" si="157"/>
        <v>0</v>
      </c>
      <c r="GW173">
        <v>1</v>
      </c>
      <c r="GX173">
        <f t="shared" si="158"/>
        <v>0</v>
      </c>
      <c r="HA173">
        <v>0</v>
      </c>
      <c r="HB173">
        <v>0</v>
      </c>
      <c r="HC173">
        <f t="shared" si="159"/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17</v>
      </c>
      <c r="B174">
        <v>1</v>
      </c>
      <c r="D174">
        <f>ROW(EtalonRes!A104)</f>
        <v>104</v>
      </c>
      <c r="E174" t="s">
        <v>189</v>
      </c>
      <c r="F174" t="s">
        <v>190</v>
      </c>
      <c r="G174" t="s">
        <v>191</v>
      </c>
      <c r="H174" t="s">
        <v>41</v>
      </c>
      <c r="I174">
        <f>ROUND((8)/10,9)</f>
        <v>0.8</v>
      </c>
      <c r="J174">
        <v>0</v>
      </c>
      <c r="K174">
        <f>ROUND((8)/10,9)</f>
        <v>0.8</v>
      </c>
      <c r="O174">
        <f t="shared" si="127"/>
        <v>1159.1099999999999</v>
      </c>
      <c r="P174">
        <f t="shared" si="128"/>
        <v>2.52</v>
      </c>
      <c r="Q174">
        <f t="shared" si="129"/>
        <v>771.38</v>
      </c>
      <c r="R174">
        <f t="shared" si="130"/>
        <v>489.11</v>
      </c>
      <c r="S174">
        <f t="shared" si="131"/>
        <v>385.21</v>
      </c>
      <c r="T174">
        <f t="shared" si="132"/>
        <v>0</v>
      </c>
      <c r="U174">
        <f t="shared" si="133"/>
        <v>0.76</v>
      </c>
      <c r="V174">
        <f t="shared" si="134"/>
        <v>0</v>
      </c>
      <c r="W174">
        <f t="shared" si="135"/>
        <v>0</v>
      </c>
      <c r="X174">
        <f t="shared" si="136"/>
        <v>269.64999999999998</v>
      </c>
      <c r="Y174">
        <f t="shared" si="137"/>
        <v>38.520000000000003</v>
      </c>
      <c r="AA174">
        <v>1470268931</v>
      </c>
      <c r="AB174">
        <f t="shared" si="138"/>
        <v>1448.89</v>
      </c>
      <c r="AC174">
        <f>ROUND((ES174),6)</f>
        <v>3.15</v>
      </c>
      <c r="AD174">
        <f>ROUND((((ET174)-(EU174))+AE174),6)</f>
        <v>964.23</v>
      </c>
      <c r="AE174">
        <f t="shared" si="162"/>
        <v>611.39</v>
      </c>
      <c r="AF174">
        <f t="shared" si="162"/>
        <v>481.51</v>
      </c>
      <c r="AG174">
        <f t="shared" si="139"/>
        <v>0</v>
      </c>
      <c r="AH174">
        <f t="shared" si="163"/>
        <v>0.95</v>
      </c>
      <c r="AI174">
        <f t="shared" si="163"/>
        <v>0</v>
      </c>
      <c r="AJ174">
        <f t="shared" si="140"/>
        <v>0</v>
      </c>
      <c r="AK174">
        <v>1448.89</v>
      </c>
      <c r="AL174">
        <v>3.15</v>
      </c>
      <c r="AM174">
        <v>964.23</v>
      </c>
      <c r="AN174">
        <v>611.39</v>
      </c>
      <c r="AO174">
        <v>481.51</v>
      </c>
      <c r="AP174">
        <v>0</v>
      </c>
      <c r="AQ174">
        <v>0.95</v>
      </c>
      <c r="AR174">
        <v>0</v>
      </c>
      <c r="AS174">
        <v>0</v>
      </c>
      <c r="AT174">
        <v>70</v>
      </c>
      <c r="AU174">
        <v>10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1</v>
      </c>
      <c r="BD174" t="s">
        <v>3</v>
      </c>
      <c r="BE174" t="s">
        <v>3</v>
      </c>
      <c r="BF174" t="s">
        <v>3</v>
      </c>
      <c r="BG174" t="s">
        <v>3</v>
      </c>
      <c r="BH174">
        <v>0</v>
      </c>
      <c r="BI174">
        <v>4</v>
      </c>
      <c r="BJ174" t="s">
        <v>192</v>
      </c>
      <c r="BM174">
        <v>0</v>
      </c>
      <c r="BN174">
        <v>0</v>
      </c>
      <c r="BO174" t="s">
        <v>3</v>
      </c>
      <c r="BP174">
        <v>0</v>
      </c>
      <c r="BQ174">
        <v>1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70</v>
      </c>
      <c r="CA174">
        <v>10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41"/>
        <v>1159.1099999999999</v>
      </c>
      <c r="CQ174">
        <f t="shared" si="142"/>
        <v>3.15</v>
      </c>
      <c r="CR174">
        <f>((((ET174)*BB174-(EU174)*BS174)+AE174*BS174)*AV174)</f>
        <v>964.23</v>
      </c>
      <c r="CS174">
        <f t="shared" si="143"/>
        <v>611.39</v>
      </c>
      <c r="CT174">
        <f t="shared" si="144"/>
        <v>481.51</v>
      </c>
      <c r="CU174">
        <f t="shared" si="145"/>
        <v>0</v>
      </c>
      <c r="CV174">
        <f t="shared" si="146"/>
        <v>0.95</v>
      </c>
      <c r="CW174">
        <f t="shared" si="147"/>
        <v>0</v>
      </c>
      <c r="CX174">
        <f t="shared" si="148"/>
        <v>0</v>
      </c>
      <c r="CY174">
        <f t="shared" si="149"/>
        <v>269.64699999999999</v>
      </c>
      <c r="CZ174">
        <f t="shared" si="150"/>
        <v>38.521000000000001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16987630</v>
      </c>
      <c r="DV174" t="s">
        <v>41</v>
      </c>
      <c r="DW174" t="s">
        <v>41</v>
      </c>
      <c r="DX174">
        <v>10</v>
      </c>
      <c r="DZ174" t="s">
        <v>3</v>
      </c>
      <c r="EA174" t="s">
        <v>3</v>
      </c>
      <c r="EB174" t="s">
        <v>3</v>
      </c>
      <c r="EC174" t="s">
        <v>3</v>
      </c>
      <c r="EE174">
        <v>1441815344</v>
      </c>
      <c r="EF174">
        <v>1</v>
      </c>
      <c r="EG174" t="s">
        <v>21</v>
      </c>
      <c r="EH174">
        <v>0</v>
      </c>
      <c r="EI174" t="s">
        <v>3</v>
      </c>
      <c r="EJ174">
        <v>4</v>
      </c>
      <c r="EK174">
        <v>0</v>
      </c>
      <c r="EL174" t="s">
        <v>22</v>
      </c>
      <c r="EM174" t="s">
        <v>23</v>
      </c>
      <c r="EO174" t="s">
        <v>3</v>
      </c>
      <c r="EQ174">
        <v>0</v>
      </c>
      <c r="ER174">
        <v>1448.89</v>
      </c>
      <c r="ES174">
        <v>3.15</v>
      </c>
      <c r="ET174">
        <v>964.23</v>
      </c>
      <c r="EU174">
        <v>611.39</v>
      </c>
      <c r="EV174">
        <v>481.51</v>
      </c>
      <c r="EW174">
        <v>0.95</v>
      </c>
      <c r="EX174">
        <v>0</v>
      </c>
      <c r="EY174">
        <v>0</v>
      </c>
      <c r="FQ174">
        <v>0</v>
      </c>
      <c r="FR174">
        <f t="shared" si="151"/>
        <v>0</v>
      </c>
      <c r="FS174">
        <v>0</v>
      </c>
      <c r="FX174">
        <v>70</v>
      </c>
      <c r="FY174">
        <v>10</v>
      </c>
      <c r="GA174" t="s">
        <v>3</v>
      </c>
      <c r="GD174">
        <v>0</v>
      </c>
      <c r="GF174">
        <v>-1557010150</v>
      </c>
      <c r="GG174">
        <v>2</v>
      </c>
      <c r="GH174">
        <v>1</v>
      </c>
      <c r="GI174">
        <v>-2</v>
      </c>
      <c r="GJ174">
        <v>0</v>
      </c>
      <c r="GK174">
        <f>ROUND(R174*(R12)/100,2)</f>
        <v>528.24</v>
      </c>
      <c r="GL174">
        <f t="shared" si="152"/>
        <v>0</v>
      </c>
      <c r="GM174">
        <f t="shared" si="153"/>
        <v>1995.52</v>
      </c>
      <c r="GN174">
        <f t="shared" si="154"/>
        <v>0</v>
      </c>
      <c r="GO174">
        <f t="shared" si="155"/>
        <v>0</v>
      </c>
      <c r="GP174">
        <f t="shared" si="156"/>
        <v>1995.52</v>
      </c>
      <c r="GR174">
        <v>0</v>
      </c>
      <c r="GS174">
        <v>3</v>
      </c>
      <c r="GT174">
        <v>0</v>
      </c>
      <c r="GU174" t="s">
        <v>3</v>
      </c>
      <c r="GV174">
        <f t="shared" si="157"/>
        <v>0</v>
      </c>
      <c r="GW174">
        <v>1</v>
      </c>
      <c r="GX174">
        <f t="shared" si="158"/>
        <v>0</v>
      </c>
      <c r="HA174">
        <v>0</v>
      </c>
      <c r="HB174">
        <v>0</v>
      </c>
      <c r="HC174">
        <f t="shared" si="159"/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D175">
        <f>ROW(EtalonRes!A107)</f>
        <v>107</v>
      </c>
      <c r="E175" t="s">
        <v>3</v>
      </c>
      <c r="F175" t="s">
        <v>193</v>
      </c>
      <c r="G175" t="s">
        <v>194</v>
      </c>
      <c r="H175" t="s">
        <v>32</v>
      </c>
      <c r="I175">
        <v>4</v>
      </c>
      <c r="J175">
        <v>0</v>
      </c>
      <c r="K175">
        <v>4</v>
      </c>
      <c r="O175">
        <f t="shared" si="127"/>
        <v>2706.48</v>
      </c>
      <c r="P175">
        <f t="shared" si="128"/>
        <v>9.76</v>
      </c>
      <c r="Q175">
        <f t="shared" si="129"/>
        <v>0</v>
      </c>
      <c r="R175">
        <f t="shared" si="130"/>
        <v>0</v>
      </c>
      <c r="S175">
        <f t="shared" si="131"/>
        <v>2696.72</v>
      </c>
      <c r="T175">
        <f t="shared" si="132"/>
        <v>0</v>
      </c>
      <c r="U175">
        <f t="shared" si="133"/>
        <v>3.8</v>
      </c>
      <c r="V175">
        <f t="shared" si="134"/>
        <v>0</v>
      </c>
      <c r="W175">
        <f t="shared" si="135"/>
        <v>0</v>
      </c>
      <c r="X175">
        <f t="shared" si="136"/>
        <v>1887.7</v>
      </c>
      <c r="Y175">
        <f t="shared" si="137"/>
        <v>269.67</v>
      </c>
      <c r="AA175">
        <v>-1</v>
      </c>
      <c r="AB175">
        <f t="shared" si="138"/>
        <v>676.62</v>
      </c>
      <c r="AC175">
        <f>ROUND((ES175),6)</f>
        <v>2.44</v>
      </c>
      <c r="AD175">
        <f>ROUND((((ET175)-(EU175))+AE175),6)</f>
        <v>0</v>
      </c>
      <c r="AE175">
        <f t="shared" si="162"/>
        <v>0</v>
      </c>
      <c r="AF175">
        <f t="shared" si="162"/>
        <v>674.18</v>
      </c>
      <c r="AG175">
        <f t="shared" si="139"/>
        <v>0</v>
      </c>
      <c r="AH175">
        <f t="shared" si="163"/>
        <v>0.95</v>
      </c>
      <c r="AI175">
        <f t="shared" si="163"/>
        <v>0</v>
      </c>
      <c r="AJ175">
        <f t="shared" si="140"/>
        <v>0</v>
      </c>
      <c r="AK175">
        <v>676.62</v>
      </c>
      <c r="AL175">
        <v>2.44</v>
      </c>
      <c r="AM175">
        <v>0</v>
      </c>
      <c r="AN175">
        <v>0</v>
      </c>
      <c r="AO175">
        <v>674.18</v>
      </c>
      <c r="AP175">
        <v>0</v>
      </c>
      <c r="AQ175">
        <v>0.95</v>
      </c>
      <c r="AR175">
        <v>0</v>
      </c>
      <c r="AS175">
        <v>0</v>
      </c>
      <c r="AT175">
        <v>70</v>
      </c>
      <c r="AU175">
        <v>10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195</v>
      </c>
      <c r="BM175">
        <v>0</v>
      </c>
      <c r="BN175">
        <v>0</v>
      </c>
      <c r="BO175" t="s">
        <v>3</v>
      </c>
      <c r="BP175">
        <v>0</v>
      </c>
      <c r="BQ175">
        <v>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70</v>
      </c>
      <c r="CA175">
        <v>10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41"/>
        <v>2706.48</v>
      </c>
      <c r="CQ175">
        <f t="shared" si="142"/>
        <v>2.44</v>
      </c>
      <c r="CR175">
        <f>((((ET175)*BB175-(EU175)*BS175)+AE175*BS175)*AV175)</f>
        <v>0</v>
      </c>
      <c r="CS175">
        <f t="shared" si="143"/>
        <v>0</v>
      </c>
      <c r="CT175">
        <f t="shared" si="144"/>
        <v>674.18</v>
      </c>
      <c r="CU175">
        <f t="shared" si="145"/>
        <v>0</v>
      </c>
      <c r="CV175">
        <f t="shared" si="146"/>
        <v>0.95</v>
      </c>
      <c r="CW175">
        <f t="shared" si="147"/>
        <v>0</v>
      </c>
      <c r="CX175">
        <f t="shared" si="148"/>
        <v>0</v>
      </c>
      <c r="CY175">
        <f t="shared" si="149"/>
        <v>1887.704</v>
      </c>
      <c r="CZ175">
        <f t="shared" si="150"/>
        <v>269.67199999999997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16987630</v>
      </c>
      <c r="DV175" t="s">
        <v>32</v>
      </c>
      <c r="DW175" t="s">
        <v>32</v>
      </c>
      <c r="DX175">
        <v>1</v>
      </c>
      <c r="DZ175" t="s">
        <v>3</v>
      </c>
      <c r="EA175" t="s">
        <v>3</v>
      </c>
      <c r="EB175" t="s">
        <v>3</v>
      </c>
      <c r="EC175" t="s">
        <v>3</v>
      </c>
      <c r="EE175">
        <v>1441815344</v>
      </c>
      <c r="EF175">
        <v>1</v>
      </c>
      <c r="EG175" t="s">
        <v>21</v>
      </c>
      <c r="EH175">
        <v>0</v>
      </c>
      <c r="EI175" t="s">
        <v>3</v>
      </c>
      <c r="EJ175">
        <v>4</v>
      </c>
      <c r="EK175">
        <v>0</v>
      </c>
      <c r="EL175" t="s">
        <v>22</v>
      </c>
      <c r="EM175" t="s">
        <v>23</v>
      </c>
      <c r="EO175" t="s">
        <v>3</v>
      </c>
      <c r="EQ175">
        <v>1836032</v>
      </c>
      <c r="ER175">
        <v>676.62</v>
      </c>
      <c r="ES175">
        <v>2.44</v>
      </c>
      <c r="ET175">
        <v>0</v>
      </c>
      <c r="EU175">
        <v>0</v>
      </c>
      <c r="EV175">
        <v>674.18</v>
      </c>
      <c r="EW175">
        <v>0.95</v>
      </c>
      <c r="EX175">
        <v>0</v>
      </c>
      <c r="EY175">
        <v>0</v>
      </c>
      <c r="FQ175">
        <v>0</v>
      </c>
      <c r="FR175">
        <f t="shared" si="151"/>
        <v>0</v>
      </c>
      <c r="FS175">
        <v>0</v>
      </c>
      <c r="FX175">
        <v>70</v>
      </c>
      <c r="FY175">
        <v>10</v>
      </c>
      <c r="GA175" t="s">
        <v>3</v>
      </c>
      <c r="GD175">
        <v>0</v>
      </c>
      <c r="GF175">
        <v>-933217363</v>
      </c>
      <c r="GG175">
        <v>2</v>
      </c>
      <c r="GH175">
        <v>1</v>
      </c>
      <c r="GI175">
        <v>-2</v>
      </c>
      <c r="GJ175">
        <v>0</v>
      </c>
      <c r="GK175">
        <f>ROUND(R175*(R12)/100,2)</f>
        <v>0</v>
      </c>
      <c r="GL175">
        <f t="shared" si="152"/>
        <v>0</v>
      </c>
      <c r="GM175">
        <f t="shared" si="153"/>
        <v>4863.8500000000004</v>
      </c>
      <c r="GN175">
        <f t="shared" si="154"/>
        <v>0</v>
      </c>
      <c r="GO175">
        <f t="shared" si="155"/>
        <v>0</v>
      </c>
      <c r="GP175">
        <f t="shared" si="156"/>
        <v>4863.8500000000004</v>
      </c>
      <c r="GR175">
        <v>0</v>
      </c>
      <c r="GS175">
        <v>3</v>
      </c>
      <c r="GT175">
        <v>0</v>
      </c>
      <c r="GU175" t="s">
        <v>3</v>
      </c>
      <c r="GV175">
        <f t="shared" si="157"/>
        <v>0</v>
      </c>
      <c r="GW175">
        <v>1</v>
      </c>
      <c r="GX175">
        <f t="shared" si="158"/>
        <v>0</v>
      </c>
      <c r="HA175">
        <v>0</v>
      </c>
      <c r="HB175">
        <v>0</v>
      </c>
      <c r="HC175">
        <f t="shared" si="159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17</v>
      </c>
      <c r="B176">
        <v>1</v>
      </c>
      <c r="D176">
        <f>ROW(EtalonRes!A109)</f>
        <v>109</v>
      </c>
      <c r="E176" t="s">
        <v>196</v>
      </c>
      <c r="F176" t="s">
        <v>197</v>
      </c>
      <c r="G176" t="s">
        <v>198</v>
      </c>
      <c r="H176" t="s">
        <v>32</v>
      </c>
      <c r="I176">
        <f>ROUND(89,9)</f>
        <v>89</v>
      </c>
      <c r="J176">
        <v>0</v>
      </c>
      <c r="K176">
        <f>ROUND(89,9)</f>
        <v>89</v>
      </c>
      <c r="O176">
        <f t="shared" si="127"/>
        <v>50940.04</v>
      </c>
      <c r="P176">
        <f t="shared" si="128"/>
        <v>0</v>
      </c>
      <c r="Q176">
        <f t="shared" si="129"/>
        <v>13916.04</v>
      </c>
      <c r="R176">
        <f t="shared" si="130"/>
        <v>8823.4599999999991</v>
      </c>
      <c r="S176">
        <f t="shared" si="131"/>
        <v>37024</v>
      </c>
      <c r="T176">
        <f t="shared" si="132"/>
        <v>0</v>
      </c>
      <c r="U176">
        <f t="shared" si="133"/>
        <v>65.86</v>
      </c>
      <c r="V176">
        <f t="shared" si="134"/>
        <v>0</v>
      </c>
      <c r="W176">
        <f t="shared" si="135"/>
        <v>0</v>
      </c>
      <c r="X176">
        <f t="shared" si="136"/>
        <v>25916.799999999999</v>
      </c>
      <c r="Y176">
        <f t="shared" si="137"/>
        <v>3702.4</v>
      </c>
      <c r="AA176">
        <v>1470268931</v>
      </c>
      <c r="AB176">
        <f t="shared" si="138"/>
        <v>572.36</v>
      </c>
      <c r="AC176">
        <f>ROUND(((ES176*2)),6)</f>
        <v>0</v>
      </c>
      <c r="AD176">
        <f>ROUND(((((ET176*2))-((EU176*2)))+AE176),6)</f>
        <v>156.36000000000001</v>
      </c>
      <c r="AE176">
        <f t="shared" ref="AE176:AF178" si="164">ROUND(((EU176*2)),6)</f>
        <v>99.14</v>
      </c>
      <c r="AF176">
        <f t="shared" si="164"/>
        <v>416</v>
      </c>
      <c r="AG176">
        <f t="shared" si="139"/>
        <v>0</v>
      </c>
      <c r="AH176">
        <f t="shared" ref="AH176:AI178" si="165">((EW176*2))</f>
        <v>0.74</v>
      </c>
      <c r="AI176">
        <f t="shared" si="165"/>
        <v>0</v>
      </c>
      <c r="AJ176">
        <f t="shared" si="140"/>
        <v>0</v>
      </c>
      <c r="AK176">
        <v>286.18</v>
      </c>
      <c r="AL176">
        <v>0</v>
      </c>
      <c r="AM176">
        <v>78.180000000000007</v>
      </c>
      <c r="AN176">
        <v>49.57</v>
      </c>
      <c r="AO176">
        <v>208</v>
      </c>
      <c r="AP176">
        <v>0</v>
      </c>
      <c r="AQ176">
        <v>0.37</v>
      </c>
      <c r="AR176">
        <v>0</v>
      </c>
      <c r="AS176">
        <v>0</v>
      </c>
      <c r="AT176">
        <v>70</v>
      </c>
      <c r="AU176">
        <v>10</v>
      </c>
      <c r="AV176">
        <v>1</v>
      </c>
      <c r="AW176">
        <v>1</v>
      </c>
      <c r="AZ176">
        <v>1</v>
      </c>
      <c r="BA176">
        <v>1</v>
      </c>
      <c r="BB176">
        <v>1</v>
      </c>
      <c r="BC176">
        <v>1</v>
      </c>
      <c r="BD176" t="s">
        <v>3</v>
      </c>
      <c r="BE176" t="s">
        <v>3</v>
      </c>
      <c r="BF176" t="s">
        <v>3</v>
      </c>
      <c r="BG176" t="s">
        <v>3</v>
      </c>
      <c r="BH176">
        <v>0</v>
      </c>
      <c r="BI176">
        <v>4</v>
      </c>
      <c r="BJ176" t="s">
        <v>199</v>
      </c>
      <c r="BM176">
        <v>0</v>
      </c>
      <c r="BN176">
        <v>0</v>
      </c>
      <c r="BO176" t="s">
        <v>3</v>
      </c>
      <c r="BP176">
        <v>0</v>
      </c>
      <c r="BQ176">
        <v>1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70</v>
      </c>
      <c r="CA176">
        <v>10</v>
      </c>
      <c r="CB176" t="s">
        <v>3</v>
      </c>
      <c r="CE176">
        <v>0</v>
      </c>
      <c r="CF176">
        <v>0</v>
      </c>
      <c r="CG176">
        <v>0</v>
      </c>
      <c r="CM176">
        <v>0</v>
      </c>
      <c r="CN176" t="s">
        <v>3</v>
      </c>
      <c r="CO176">
        <v>0</v>
      </c>
      <c r="CP176">
        <f t="shared" si="141"/>
        <v>50940.04</v>
      </c>
      <c r="CQ176">
        <f t="shared" si="142"/>
        <v>0</v>
      </c>
      <c r="CR176">
        <f>(((((ET176*2))*BB176-((EU176*2))*BS176)+AE176*BS176)*AV176)</f>
        <v>156.36000000000001</v>
      </c>
      <c r="CS176">
        <f t="shared" si="143"/>
        <v>99.14</v>
      </c>
      <c r="CT176">
        <f t="shared" si="144"/>
        <v>416</v>
      </c>
      <c r="CU176">
        <f t="shared" si="145"/>
        <v>0</v>
      </c>
      <c r="CV176">
        <f t="shared" si="146"/>
        <v>0.74</v>
      </c>
      <c r="CW176">
        <f t="shared" si="147"/>
        <v>0</v>
      </c>
      <c r="CX176">
        <f t="shared" si="148"/>
        <v>0</v>
      </c>
      <c r="CY176">
        <f t="shared" si="149"/>
        <v>25916.799999999999</v>
      </c>
      <c r="CZ176">
        <f t="shared" si="150"/>
        <v>3702.4</v>
      </c>
      <c r="DC176" t="s">
        <v>3</v>
      </c>
      <c r="DD176" t="s">
        <v>38</v>
      </c>
      <c r="DE176" t="s">
        <v>38</v>
      </c>
      <c r="DF176" t="s">
        <v>38</v>
      </c>
      <c r="DG176" t="s">
        <v>38</v>
      </c>
      <c r="DH176" t="s">
        <v>3</v>
      </c>
      <c r="DI176" t="s">
        <v>38</v>
      </c>
      <c r="DJ176" t="s">
        <v>38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16987630</v>
      </c>
      <c r="DV176" t="s">
        <v>32</v>
      </c>
      <c r="DW176" t="s">
        <v>32</v>
      </c>
      <c r="DX176">
        <v>1</v>
      </c>
      <c r="DZ176" t="s">
        <v>3</v>
      </c>
      <c r="EA176" t="s">
        <v>3</v>
      </c>
      <c r="EB176" t="s">
        <v>3</v>
      </c>
      <c r="EC176" t="s">
        <v>3</v>
      </c>
      <c r="EE176">
        <v>1441815344</v>
      </c>
      <c r="EF176">
        <v>1</v>
      </c>
      <c r="EG176" t="s">
        <v>21</v>
      </c>
      <c r="EH176">
        <v>0</v>
      </c>
      <c r="EI176" t="s">
        <v>3</v>
      </c>
      <c r="EJ176">
        <v>4</v>
      </c>
      <c r="EK176">
        <v>0</v>
      </c>
      <c r="EL176" t="s">
        <v>22</v>
      </c>
      <c r="EM176" t="s">
        <v>23</v>
      </c>
      <c r="EO176" t="s">
        <v>3</v>
      </c>
      <c r="EQ176">
        <v>0</v>
      </c>
      <c r="ER176">
        <v>286.18</v>
      </c>
      <c r="ES176">
        <v>0</v>
      </c>
      <c r="ET176">
        <v>78.180000000000007</v>
      </c>
      <c r="EU176">
        <v>49.57</v>
      </c>
      <c r="EV176">
        <v>208</v>
      </c>
      <c r="EW176">
        <v>0.37</v>
      </c>
      <c r="EX176">
        <v>0</v>
      </c>
      <c r="EY176">
        <v>0</v>
      </c>
      <c r="FQ176">
        <v>0</v>
      </c>
      <c r="FR176">
        <f t="shared" si="151"/>
        <v>0</v>
      </c>
      <c r="FS176">
        <v>0</v>
      </c>
      <c r="FX176">
        <v>70</v>
      </c>
      <c r="FY176">
        <v>10</v>
      </c>
      <c r="GA176" t="s">
        <v>3</v>
      </c>
      <c r="GD176">
        <v>0</v>
      </c>
      <c r="GF176">
        <v>-1648492859</v>
      </c>
      <c r="GG176">
        <v>2</v>
      </c>
      <c r="GH176">
        <v>1</v>
      </c>
      <c r="GI176">
        <v>-2</v>
      </c>
      <c r="GJ176">
        <v>0</v>
      </c>
      <c r="GK176">
        <f>ROUND(R176*(R12)/100,2)</f>
        <v>9529.34</v>
      </c>
      <c r="GL176">
        <f t="shared" si="152"/>
        <v>0</v>
      </c>
      <c r="GM176">
        <f t="shared" si="153"/>
        <v>90088.58</v>
      </c>
      <c r="GN176">
        <f t="shared" si="154"/>
        <v>0</v>
      </c>
      <c r="GO176">
        <f t="shared" si="155"/>
        <v>0</v>
      </c>
      <c r="GP176">
        <f t="shared" si="156"/>
        <v>90088.58</v>
      </c>
      <c r="GR176">
        <v>0</v>
      </c>
      <c r="GS176">
        <v>3</v>
      </c>
      <c r="GT176">
        <v>0</v>
      </c>
      <c r="GU176" t="s">
        <v>3</v>
      </c>
      <c r="GV176">
        <f t="shared" si="157"/>
        <v>0</v>
      </c>
      <c r="GW176">
        <v>1</v>
      </c>
      <c r="GX176">
        <f t="shared" si="158"/>
        <v>0</v>
      </c>
      <c r="HA176">
        <v>0</v>
      </c>
      <c r="HB176">
        <v>0</v>
      </c>
      <c r="HC176">
        <f t="shared" si="159"/>
        <v>0</v>
      </c>
      <c r="HE176" t="s">
        <v>3</v>
      </c>
      <c r="HF176" t="s">
        <v>3</v>
      </c>
      <c r="HM176" t="s">
        <v>3</v>
      </c>
      <c r="HN176" t="s">
        <v>3</v>
      </c>
      <c r="HO176" t="s">
        <v>3</v>
      </c>
      <c r="HP176" t="s">
        <v>3</v>
      </c>
      <c r="HQ176" t="s">
        <v>3</v>
      </c>
      <c r="IK176">
        <v>0</v>
      </c>
    </row>
    <row r="177" spans="1:245" x14ac:dyDescent="0.2">
      <c r="A177">
        <v>17</v>
      </c>
      <c r="B177">
        <v>1</v>
      </c>
      <c r="D177">
        <f>ROW(EtalonRes!A111)</f>
        <v>111</v>
      </c>
      <c r="E177" t="s">
        <v>200</v>
      </c>
      <c r="F177" t="s">
        <v>197</v>
      </c>
      <c r="G177" t="s">
        <v>198</v>
      </c>
      <c r="H177" t="s">
        <v>32</v>
      </c>
      <c r="I177">
        <f>ROUND(42,9)</f>
        <v>42</v>
      </c>
      <c r="J177">
        <v>0</v>
      </c>
      <c r="K177">
        <f>ROUND(42,9)</f>
        <v>42</v>
      </c>
      <c r="O177">
        <f t="shared" si="127"/>
        <v>24039.119999999999</v>
      </c>
      <c r="P177">
        <f t="shared" si="128"/>
        <v>0</v>
      </c>
      <c r="Q177">
        <f t="shared" si="129"/>
        <v>6567.12</v>
      </c>
      <c r="R177">
        <f t="shared" si="130"/>
        <v>4163.88</v>
      </c>
      <c r="S177">
        <f t="shared" si="131"/>
        <v>17472</v>
      </c>
      <c r="T177">
        <f t="shared" si="132"/>
        <v>0</v>
      </c>
      <c r="U177">
        <f t="shared" si="133"/>
        <v>31.08</v>
      </c>
      <c r="V177">
        <f t="shared" si="134"/>
        <v>0</v>
      </c>
      <c r="W177">
        <f t="shared" si="135"/>
        <v>0</v>
      </c>
      <c r="X177">
        <f t="shared" si="136"/>
        <v>12230.4</v>
      </c>
      <c r="Y177">
        <f t="shared" si="137"/>
        <v>1747.2</v>
      </c>
      <c r="AA177">
        <v>1470268931</v>
      </c>
      <c r="AB177">
        <f t="shared" si="138"/>
        <v>572.36</v>
      </c>
      <c r="AC177">
        <f>ROUND(((ES177*2)),6)</f>
        <v>0</v>
      </c>
      <c r="AD177">
        <f>ROUND(((((ET177*2))-((EU177*2)))+AE177),6)</f>
        <v>156.36000000000001</v>
      </c>
      <c r="AE177">
        <f t="shared" si="164"/>
        <v>99.14</v>
      </c>
      <c r="AF177">
        <f t="shared" si="164"/>
        <v>416</v>
      </c>
      <c r="AG177">
        <f t="shared" si="139"/>
        <v>0</v>
      </c>
      <c r="AH177">
        <f t="shared" si="165"/>
        <v>0.74</v>
      </c>
      <c r="AI177">
        <f t="shared" si="165"/>
        <v>0</v>
      </c>
      <c r="AJ177">
        <f t="shared" si="140"/>
        <v>0</v>
      </c>
      <c r="AK177">
        <v>286.18</v>
      </c>
      <c r="AL177">
        <v>0</v>
      </c>
      <c r="AM177">
        <v>78.180000000000007</v>
      </c>
      <c r="AN177">
        <v>49.57</v>
      </c>
      <c r="AO177">
        <v>208</v>
      </c>
      <c r="AP177">
        <v>0</v>
      </c>
      <c r="AQ177">
        <v>0.37</v>
      </c>
      <c r="AR177">
        <v>0</v>
      </c>
      <c r="AS177">
        <v>0</v>
      </c>
      <c r="AT177">
        <v>70</v>
      </c>
      <c r="AU177">
        <v>10</v>
      </c>
      <c r="AV177">
        <v>1</v>
      </c>
      <c r="AW177">
        <v>1</v>
      </c>
      <c r="AZ177">
        <v>1</v>
      </c>
      <c r="BA177">
        <v>1</v>
      </c>
      <c r="BB177">
        <v>1</v>
      </c>
      <c r="BC177">
        <v>1</v>
      </c>
      <c r="BD177" t="s">
        <v>3</v>
      </c>
      <c r="BE177" t="s">
        <v>3</v>
      </c>
      <c r="BF177" t="s">
        <v>3</v>
      </c>
      <c r="BG177" t="s">
        <v>3</v>
      </c>
      <c r="BH177">
        <v>0</v>
      </c>
      <c r="BI177">
        <v>4</v>
      </c>
      <c r="BJ177" t="s">
        <v>199</v>
      </c>
      <c r="BM177">
        <v>0</v>
      </c>
      <c r="BN177">
        <v>0</v>
      </c>
      <c r="BO177" t="s">
        <v>3</v>
      </c>
      <c r="BP177">
        <v>0</v>
      </c>
      <c r="BQ177">
        <v>1</v>
      </c>
      <c r="BR177">
        <v>0</v>
      </c>
      <c r="BS177">
        <v>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70</v>
      </c>
      <c r="CA177">
        <v>10</v>
      </c>
      <c r="CB177" t="s">
        <v>3</v>
      </c>
      <c r="CE177">
        <v>0</v>
      </c>
      <c r="CF177">
        <v>0</v>
      </c>
      <c r="CG177">
        <v>0</v>
      </c>
      <c r="CM177">
        <v>0</v>
      </c>
      <c r="CN177" t="s">
        <v>3</v>
      </c>
      <c r="CO177">
        <v>0</v>
      </c>
      <c r="CP177">
        <f t="shared" si="141"/>
        <v>24039.119999999999</v>
      </c>
      <c r="CQ177">
        <f t="shared" si="142"/>
        <v>0</v>
      </c>
      <c r="CR177">
        <f>(((((ET177*2))*BB177-((EU177*2))*BS177)+AE177*BS177)*AV177)</f>
        <v>156.36000000000001</v>
      </c>
      <c r="CS177">
        <f t="shared" si="143"/>
        <v>99.14</v>
      </c>
      <c r="CT177">
        <f t="shared" si="144"/>
        <v>416</v>
      </c>
      <c r="CU177">
        <f t="shared" si="145"/>
        <v>0</v>
      </c>
      <c r="CV177">
        <f t="shared" si="146"/>
        <v>0.74</v>
      </c>
      <c r="CW177">
        <f t="shared" si="147"/>
        <v>0</v>
      </c>
      <c r="CX177">
        <f t="shared" si="148"/>
        <v>0</v>
      </c>
      <c r="CY177">
        <f t="shared" si="149"/>
        <v>12230.4</v>
      </c>
      <c r="CZ177">
        <f t="shared" si="150"/>
        <v>1747.2</v>
      </c>
      <c r="DC177" t="s">
        <v>3</v>
      </c>
      <c r="DD177" t="s">
        <v>38</v>
      </c>
      <c r="DE177" t="s">
        <v>38</v>
      </c>
      <c r="DF177" t="s">
        <v>38</v>
      </c>
      <c r="DG177" t="s">
        <v>38</v>
      </c>
      <c r="DH177" t="s">
        <v>3</v>
      </c>
      <c r="DI177" t="s">
        <v>38</v>
      </c>
      <c r="DJ177" t="s">
        <v>38</v>
      </c>
      <c r="DK177" t="s">
        <v>3</v>
      </c>
      <c r="DL177" t="s">
        <v>3</v>
      </c>
      <c r="DM177" t="s">
        <v>3</v>
      </c>
      <c r="DN177">
        <v>0</v>
      </c>
      <c r="DO177">
        <v>0</v>
      </c>
      <c r="DP177">
        <v>1</v>
      </c>
      <c r="DQ177">
        <v>1</v>
      </c>
      <c r="DU177">
        <v>16987630</v>
      </c>
      <c r="DV177" t="s">
        <v>32</v>
      </c>
      <c r="DW177" t="s">
        <v>32</v>
      </c>
      <c r="DX177">
        <v>1</v>
      </c>
      <c r="DZ177" t="s">
        <v>3</v>
      </c>
      <c r="EA177" t="s">
        <v>3</v>
      </c>
      <c r="EB177" t="s">
        <v>3</v>
      </c>
      <c r="EC177" t="s">
        <v>3</v>
      </c>
      <c r="EE177">
        <v>1441815344</v>
      </c>
      <c r="EF177">
        <v>1</v>
      </c>
      <c r="EG177" t="s">
        <v>21</v>
      </c>
      <c r="EH177">
        <v>0</v>
      </c>
      <c r="EI177" t="s">
        <v>3</v>
      </c>
      <c r="EJ177">
        <v>4</v>
      </c>
      <c r="EK177">
        <v>0</v>
      </c>
      <c r="EL177" t="s">
        <v>22</v>
      </c>
      <c r="EM177" t="s">
        <v>23</v>
      </c>
      <c r="EO177" t="s">
        <v>3</v>
      </c>
      <c r="EQ177">
        <v>0</v>
      </c>
      <c r="ER177">
        <v>286.18</v>
      </c>
      <c r="ES177">
        <v>0</v>
      </c>
      <c r="ET177">
        <v>78.180000000000007</v>
      </c>
      <c r="EU177">
        <v>49.57</v>
      </c>
      <c r="EV177">
        <v>208</v>
      </c>
      <c r="EW177">
        <v>0.37</v>
      </c>
      <c r="EX177">
        <v>0</v>
      </c>
      <c r="EY177">
        <v>0</v>
      </c>
      <c r="FQ177">
        <v>0</v>
      </c>
      <c r="FR177">
        <f t="shared" si="151"/>
        <v>0</v>
      </c>
      <c r="FS177">
        <v>0</v>
      </c>
      <c r="FX177">
        <v>70</v>
      </c>
      <c r="FY177">
        <v>10</v>
      </c>
      <c r="GA177" t="s">
        <v>3</v>
      </c>
      <c r="GD177">
        <v>0</v>
      </c>
      <c r="GF177">
        <v>-1648492859</v>
      </c>
      <c r="GG177">
        <v>2</v>
      </c>
      <c r="GH177">
        <v>1</v>
      </c>
      <c r="GI177">
        <v>-2</v>
      </c>
      <c r="GJ177">
        <v>0</v>
      </c>
      <c r="GK177">
        <f>ROUND(R177*(R12)/100,2)</f>
        <v>4496.99</v>
      </c>
      <c r="GL177">
        <f t="shared" si="152"/>
        <v>0</v>
      </c>
      <c r="GM177">
        <f t="shared" si="153"/>
        <v>42513.71</v>
      </c>
      <c r="GN177">
        <f t="shared" si="154"/>
        <v>0</v>
      </c>
      <c r="GO177">
        <f t="shared" si="155"/>
        <v>0</v>
      </c>
      <c r="GP177">
        <f t="shared" si="156"/>
        <v>42513.71</v>
      </c>
      <c r="GR177">
        <v>0</v>
      </c>
      <c r="GS177">
        <v>3</v>
      </c>
      <c r="GT177">
        <v>0</v>
      </c>
      <c r="GU177" t="s">
        <v>3</v>
      </c>
      <c r="GV177">
        <f t="shared" si="157"/>
        <v>0</v>
      </c>
      <c r="GW177">
        <v>1</v>
      </c>
      <c r="GX177">
        <f t="shared" si="158"/>
        <v>0</v>
      </c>
      <c r="HA177">
        <v>0</v>
      </c>
      <c r="HB177">
        <v>0</v>
      </c>
      <c r="HC177">
        <f t="shared" si="159"/>
        <v>0</v>
      </c>
      <c r="HE177" t="s">
        <v>3</v>
      </c>
      <c r="HF177" t="s">
        <v>3</v>
      </c>
      <c r="HM177" t="s">
        <v>3</v>
      </c>
      <c r="HN177" t="s">
        <v>3</v>
      </c>
      <c r="HO177" t="s">
        <v>3</v>
      </c>
      <c r="HP177" t="s">
        <v>3</v>
      </c>
      <c r="HQ177" t="s">
        <v>3</v>
      </c>
      <c r="IK177">
        <v>0</v>
      </c>
    </row>
    <row r="178" spans="1:245" x14ac:dyDescent="0.2">
      <c r="A178">
        <v>17</v>
      </c>
      <c r="B178">
        <v>1</v>
      </c>
      <c r="D178">
        <f>ROW(EtalonRes!A112)</f>
        <v>112</v>
      </c>
      <c r="E178" t="s">
        <v>201</v>
      </c>
      <c r="F178" t="s">
        <v>202</v>
      </c>
      <c r="G178" t="s">
        <v>203</v>
      </c>
      <c r="H178" t="s">
        <v>41</v>
      </c>
      <c r="I178">
        <f>ROUND((12)/10,9)</f>
        <v>1.2</v>
      </c>
      <c r="J178">
        <v>0</v>
      </c>
      <c r="K178">
        <f>ROUND((12)/10,9)</f>
        <v>1.2</v>
      </c>
      <c r="O178">
        <f t="shared" si="127"/>
        <v>3453</v>
      </c>
      <c r="P178">
        <f t="shared" si="128"/>
        <v>0</v>
      </c>
      <c r="Q178">
        <f t="shared" si="129"/>
        <v>0</v>
      </c>
      <c r="R178">
        <f t="shared" si="130"/>
        <v>0</v>
      </c>
      <c r="S178">
        <f t="shared" si="131"/>
        <v>3453</v>
      </c>
      <c r="T178">
        <f t="shared" si="132"/>
        <v>0</v>
      </c>
      <c r="U178">
        <f t="shared" si="133"/>
        <v>5.5919999999999996</v>
      </c>
      <c r="V178">
        <f t="shared" si="134"/>
        <v>0</v>
      </c>
      <c r="W178">
        <f t="shared" si="135"/>
        <v>0</v>
      </c>
      <c r="X178">
        <f t="shared" si="136"/>
        <v>2417.1</v>
      </c>
      <c r="Y178">
        <f t="shared" si="137"/>
        <v>345.3</v>
      </c>
      <c r="AA178">
        <v>1470268931</v>
      </c>
      <c r="AB178">
        <f t="shared" si="138"/>
        <v>2877.5</v>
      </c>
      <c r="AC178">
        <f>ROUND(((ES178*2)),6)</f>
        <v>0</v>
      </c>
      <c r="AD178">
        <f>ROUND(((((ET178*2))-((EU178*2)))+AE178),6)</f>
        <v>0</v>
      </c>
      <c r="AE178">
        <f t="shared" si="164"/>
        <v>0</v>
      </c>
      <c r="AF178">
        <f t="shared" si="164"/>
        <v>2877.5</v>
      </c>
      <c r="AG178">
        <f t="shared" si="139"/>
        <v>0</v>
      </c>
      <c r="AH178">
        <f t="shared" si="165"/>
        <v>4.66</v>
      </c>
      <c r="AI178">
        <f t="shared" si="165"/>
        <v>0</v>
      </c>
      <c r="AJ178">
        <f t="shared" si="140"/>
        <v>0</v>
      </c>
      <c r="AK178">
        <v>1438.75</v>
      </c>
      <c r="AL178">
        <v>0</v>
      </c>
      <c r="AM178">
        <v>0</v>
      </c>
      <c r="AN178">
        <v>0</v>
      </c>
      <c r="AO178">
        <v>1438.75</v>
      </c>
      <c r="AP178">
        <v>0</v>
      </c>
      <c r="AQ178">
        <v>2.33</v>
      </c>
      <c r="AR178">
        <v>0</v>
      </c>
      <c r="AS178">
        <v>0</v>
      </c>
      <c r="AT178">
        <v>70</v>
      </c>
      <c r="AU178">
        <v>10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1</v>
      </c>
      <c r="BD178" t="s">
        <v>3</v>
      </c>
      <c r="BE178" t="s">
        <v>3</v>
      </c>
      <c r="BF178" t="s">
        <v>3</v>
      </c>
      <c r="BG178" t="s">
        <v>3</v>
      </c>
      <c r="BH178">
        <v>0</v>
      </c>
      <c r="BI178">
        <v>4</v>
      </c>
      <c r="BJ178" t="s">
        <v>204</v>
      </c>
      <c r="BM178">
        <v>0</v>
      </c>
      <c r="BN178">
        <v>0</v>
      </c>
      <c r="BO178" t="s">
        <v>3</v>
      </c>
      <c r="BP178">
        <v>0</v>
      </c>
      <c r="BQ178">
        <v>1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70</v>
      </c>
      <c r="CA178">
        <v>10</v>
      </c>
      <c r="CB178" t="s">
        <v>3</v>
      </c>
      <c r="CE178">
        <v>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 t="shared" si="141"/>
        <v>3453</v>
      </c>
      <c r="CQ178">
        <f t="shared" si="142"/>
        <v>0</v>
      </c>
      <c r="CR178">
        <f>(((((ET178*2))*BB178-((EU178*2))*BS178)+AE178*BS178)*AV178)</f>
        <v>0</v>
      </c>
      <c r="CS178">
        <f t="shared" si="143"/>
        <v>0</v>
      </c>
      <c r="CT178">
        <f t="shared" si="144"/>
        <v>2877.5</v>
      </c>
      <c r="CU178">
        <f t="shared" si="145"/>
        <v>0</v>
      </c>
      <c r="CV178">
        <f t="shared" si="146"/>
        <v>4.66</v>
      </c>
      <c r="CW178">
        <f t="shared" si="147"/>
        <v>0</v>
      </c>
      <c r="CX178">
        <f t="shared" si="148"/>
        <v>0</v>
      </c>
      <c r="CY178">
        <f t="shared" si="149"/>
        <v>2417.1</v>
      </c>
      <c r="CZ178">
        <f t="shared" si="150"/>
        <v>345.3</v>
      </c>
      <c r="DC178" t="s">
        <v>3</v>
      </c>
      <c r="DD178" t="s">
        <v>38</v>
      </c>
      <c r="DE178" t="s">
        <v>38</v>
      </c>
      <c r="DF178" t="s">
        <v>38</v>
      </c>
      <c r="DG178" t="s">
        <v>38</v>
      </c>
      <c r="DH178" t="s">
        <v>3</v>
      </c>
      <c r="DI178" t="s">
        <v>38</v>
      </c>
      <c r="DJ178" t="s">
        <v>38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16987630</v>
      </c>
      <c r="DV178" t="s">
        <v>41</v>
      </c>
      <c r="DW178" t="s">
        <v>41</v>
      </c>
      <c r="DX178">
        <v>10</v>
      </c>
      <c r="DZ178" t="s">
        <v>3</v>
      </c>
      <c r="EA178" t="s">
        <v>3</v>
      </c>
      <c r="EB178" t="s">
        <v>3</v>
      </c>
      <c r="EC178" t="s">
        <v>3</v>
      </c>
      <c r="EE178">
        <v>1441815344</v>
      </c>
      <c r="EF178">
        <v>1</v>
      </c>
      <c r="EG178" t="s">
        <v>21</v>
      </c>
      <c r="EH178">
        <v>0</v>
      </c>
      <c r="EI178" t="s">
        <v>3</v>
      </c>
      <c r="EJ178">
        <v>4</v>
      </c>
      <c r="EK178">
        <v>0</v>
      </c>
      <c r="EL178" t="s">
        <v>22</v>
      </c>
      <c r="EM178" t="s">
        <v>23</v>
      </c>
      <c r="EO178" t="s">
        <v>3</v>
      </c>
      <c r="EQ178">
        <v>0</v>
      </c>
      <c r="ER178">
        <v>1438.75</v>
      </c>
      <c r="ES178">
        <v>0</v>
      </c>
      <c r="ET178">
        <v>0</v>
      </c>
      <c r="EU178">
        <v>0</v>
      </c>
      <c r="EV178">
        <v>1438.75</v>
      </c>
      <c r="EW178">
        <v>2.33</v>
      </c>
      <c r="EX178">
        <v>0</v>
      </c>
      <c r="EY178">
        <v>0</v>
      </c>
      <c r="FQ178">
        <v>0</v>
      </c>
      <c r="FR178">
        <f t="shared" si="151"/>
        <v>0</v>
      </c>
      <c r="FS178">
        <v>0</v>
      </c>
      <c r="FX178">
        <v>70</v>
      </c>
      <c r="FY178">
        <v>10</v>
      </c>
      <c r="GA178" t="s">
        <v>3</v>
      </c>
      <c r="GD178">
        <v>0</v>
      </c>
      <c r="GF178">
        <v>103333465</v>
      </c>
      <c r="GG178">
        <v>2</v>
      </c>
      <c r="GH178">
        <v>1</v>
      </c>
      <c r="GI178">
        <v>-2</v>
      </c>
      <c r="GJ178">
        <v>0</v>
      </c>
      <c r="GK178">
        <f>ROUND(R178*(R12)/100,2)</f>
        <v>0</v>
      </c>
      <c r="GL178">
        <f t="shared" si="152"/>
        <v>0</v>
      </c>
      <c r="GM178">
        <f t="shared" si="153"/>
        <v>6215.4</v>
      </c>
      <c r="GN178">
        <f t="shared" si="154"/>
        <v>0</v>
      </c>
      <c r="GO178">
        <f t="shared" si="155"/>
        <v>0</v>
      </c>
      <c r="GP178">
        <f t="shared" si="156"/>
        <v>6215.4</v>
      </c>
      <c r="GR178">
        <v>0</v>
      </c>
      <c r="GS178">
        <v>3</v>
      </c>
      <c r="GT178">
        <v>0</v>
      </c>
      <c r="GU178" t="s">
        <v>3</v>
      </c>
      <c r="GV178">
        <f t="shared" si="157"/>
        <v>0</v>
      </c>
      <c r="GW178">
        <v>1</v>
      </c>
      <c r="GX178">
        <f t="shared" si="158"/>
        <v>0</v>
      </c>
      <c r="HA178">
        <v>0</v>
      </c>
      <c r="HB178">
        <v>0</v>
      </c>
      <c r="HC178">
        <f t="shared" si="159"/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1</v>
      </c>
      <c r="D179">
        <f>ROW(EtalonRes!A115)</f>
        <v>115</v>
      </c>
      <c r="E179" t="s">
        <v>205</v>
      </c>
      <c r="F179" t="s">
        <v>206</v>
      </c>
      <c r="G179" t="s">
        <v>207</v>
      </c>
      <c r="H179" t="s">
        <v>41</v>
      </c>
      <c r="I179">
        <f>ROUND((12)/10,9)</f>
        <v>1.2</v>
      </c>
      <c r="J179">
        <v>0</v>
      </c>
      <c r="K179">
        <f>ROUND((12)/10,9)</f>
        <v>1.2</v>
      </c>
      <c r="O179">
        <f t="shared" si="127"/>
        <v>2429.0300000000002</v>
      </c>
      <c r="P179">
        <f t="shared" si="128"/>
        <v>0.46</v>
      </c>
      <c r="Q179">
        <f t="shared" si="129"/>
        <v>0</v>
      </c>
      <c r="R179">
        <f t="shared" si="130"/>
        <v>0</v>
      </c>
      <c r="S179">
        <f t="shared" si="131"/>
        <v>2428.5700000000002</v>
      </c>
      <c r="T179">
        <f t="shared" si="132"/>
        <v>0</v>
      </c>
      <c r="U179">
        <f t="shared" si="133"/>
        <v>4.32</v>
      </c>
      <c r="V179">
        <f t="shared" si="134"/>
        <v>0</v>
      </c>
      <c r="W179">
        <f t="shared" si="135"/>
        <v>0</v>
      </c>
      <c r="X179">
        <f t="shared" si="136"/>
        <v>1700</v>
      </c>
      <c r="Y179">
        <f t="shared" si="137"/>
        <v>242.86</v>
      </c>
      <c r="AA179">
        <v>1470268931</v>
      </c>
      <c r="AB179">
        <f t="shared" si="138"/>
        <v>2024.19</v>
      </c>
      <c r="AC179">
        <f>ROUND((ES179),6)</f>
        <v>0.38</v>
      </c>
      <c r="AD179">
        <f>ROUND((((ET179)-(EU179))+AE179),6)</f>
        <v>0</v>
      </c>
      <c r="AE179">
        <f>ROUND((EU179),6)</f>
        <v>0</v>
      </c>
      <c r="AF179">
        <f>ROUND((EV179),6)</f>
        <v>2023.81</v>
      </c>
      <c r="AG179">
        <f t="shared" si="139"/>
        <v>0</v>
      </c>
      <c r="AH179">
        <f>(EW179)</f>
        <v>3.6</v>
      </c>
      <c r="AI179">
        <f>(EX179)</f>
        <v>0</v>
      </c>
      <c r="AJ179">
        <f t="shared" si="140"/>
        <v>0</v>
      </c>
      <c r="AK179">
        <v>2024.19</v>
      </c>
      <c r="AL179">
        <v>0.38</v>
      </c>
      <c r="AM179">
        <v>0</v>
      </c>
      <c r="AN179">
        <v>0</v>
      </c>
      <c r="AO179">
        <v>2023.81</v>
      </c>
      <c r="AP179">
        <v>0</v>
      </c>
      <c r="AQ179">
        <v>3.6</v>
      </c>
      <c r="AR179">
        <v>0</v>
      </c>
      <c r="AS179">
        <v>0</v>
      </c>
      <c r="AT179">
        <v>70</v>
      </c>
      <c r="AU179">
        <v>10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1</v>
      </c>
      <c r="BD179" t="s">
        <v>3</v>
      </c>
      <c r="BE179" t="s">
        <v>3</v>
      </c>
      <c r="BF179" t="s">
        <v>3</v>
      </c>
      <c r="BG179" t="s">
        <v>3</v>
      </c>
      <c r="BH179">
        <v>0</v>
      </c>
      <c r="BI179">
        <v>4</v>
      </c>
      <c r="BJ179" t="s">
        <v>208</v>
      </c>
      <c r="BM179">
        <v>0</v>
      </c>
      <c r="BN179">
        <v>0</v>
      </c>
      <c r="BO179" t="s">
        <v>3</v>
      </c>
      <c r="BP179">
        <v>0</v>
      </c>
      <c r="BQ179">
        <v>1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70</v>
      </c>
      <c r="CA179">
        <v>10</v>
      </c>
      <c r="CB179" t="s">
        <v>3</v>
      </c>
      <c r="CE179">
        <v>0</v>
      </c>
      <c r="CF179">
        <v>0</v>
      </c>
      <c r="CG179">
        <v>0</v>
      </c>
      <c r="CM179">
        <v>0</v>
      </c>
      <c r="CN179" t="s">
        <v>3</v>
      </c>
      <c r="CO179">
        <v>0</v>
      </c>
      <c r="CP179">
        <f t="shared" si="141"/>
        <v>2429.0300000000002</v>
      </c>
      <c r="CQ179">
        <f t="shared" si="142"/>
        <v>0.38</v>
      </c>
      <c r="CR179">
        <f>((((ET179)*BB179-(EU179)*BS179)+AE179*BS179)*AV179)</f>
        <v>0</v>
      </c>
      <c r="CS179">
        <f t="shared" si="143"/>
        <v>0</v>
      </c>
      <c r="CT179">
        <f t="shared" si="144"/>
        <v>2023.81</v>
      </c>
      <c r="CU179">
        <f t="shared" si="145"/>
        <v>0</v>
      </c>
      <c r="CV179">
        <f t="shared" si="146"/>
        <v>3.6</v>
      </c>
      <c r="CW179">
        <f t="shared" si="147"/>
        <v>0</v>
      </c>
      <c r="CX179">
        <f t="shared" si="148"/>
        <v>0</v>
      </c>
      <c r="CY179">
        <f t="shared" si="149"/>
        <v>1699.9990000000003</v>
      </c>
      <c r="CZ179">
        <f t="shared" si="150"/>
        <v>242.857</v>
      </c>
      <c r="DC179" t="s">
        <v>3</v>
      </c>
      <c r="DD179" t="s">
        <v>3</v>
      </c>
      <c r="DE179" t="s">
        <v>3</v>
      </c>
      <c r="DF179" t="s">
        <v>3</v>
      </c>
      <c r="DG179" t="s">
        <v>3</v>
      </c>
      <c r="DH179" t="s">
        <v>3</v>
      </c>
      <c r="DI179" t="s">
        <v>3</v>
      </c>
      <c r="DJ179" t="s">
        <v>3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16987630</v>
      </c>
      <c r="DV179" t="s">
        <v>41</v>
      </c>
      <c r="DW179" t="s">
        <v>41</v>
      </c>
      <c r="DX179">
        <v>10</v>
      </c>
      <c r="DZ179" t="s">
        <v>3</v>
      </c>
      <c r="EA179" t="s">
        <v>3</v>
      </c>
      <c r="EB179" t="s">
        <v>3</v>
      </c>
      <c r="EC179" t="s">
        <v>3</v>
      </c>
      <c r="EE179">
        <v>1441815344</v>
      </c>
      <c r="EF179">
        <v>1</v>
      </c>
      <c r="EG179" t="s">
        <v>21</v>
      </c>
      <c r="EH179">
        <v>0</v>
      </c>
      <c r="EI179" t="s">
        <v>3</v>
      </c>
      <c r="EJ179">
        <v>4</v>
      </c>
      <c r="EK179">
        <v>0</v>
      </c>
      <c r="EL179" t="s">
        <v>22</v>
      </c>
      <c r="EM179" t="s">
        <v>23</v>
      </c>
      <c r="EO179" t="s">
        <v>3</v>
      </c>
      <c r="EQ179">
        <v>0</v>
      </c>
      <c r="ER179">
        <v>2024.19</v>
      </c>
      <c r="ES179">
        <v>0.38</v>
      </c>
      <c r="ET179">
        <v>0</v>
      </c>
      <c r="EU179">
        <v>0</v>
      </c>
      <c r="EV179">
        <v>2023.81</v>
      </c>
      <c r="EW179">
        <v>3.6</v>
      </c>
      <c r="EX179">
        <v>0</v>
      </c>
      <c r="EY179">
        <v>0</v>
      </c>
      <c r="FQ179">
        <v>0</v>
      </c>
      <c r="FR179">
        <f t="shared" si="151"/>
        <v>0</v>
      </c>
      <c r="FS179">
        <v>0</v>
      </c>
      <c r="FX179">
        <v>70</v>
      </c>
      <c r="FY179">
        <v>10</v>
      </c>
      <c r="GA179" t="s">
        <v>3</v>
      </c>
      <c r="GD179">
        <v>0</v>
      </c>
      <c r="GF179">
        <v>253948561</v>
      </c>
      <c r="GG179">
        <v>2</v>
      </c>
      <c r="GH179">
        <v>1</v>
      </c>
      <c r="GI179">
        <v>-2</v>
      </c>
      <c r="GJ179">
        <v>0</v>
      </c>
      <c r="GK179">
        <f>ROUND(R179*(R12)/100,2)</f>
        <v>0</v>
      </c>
      <c r="GL179">
        <f t="shared" si="152"/>
        <v>0</v>
      </c>
      <c r="GM179">
        <f t="shared" si="153"/>
        <v>4371.8900000000003</v>
      </c>
      <c r="GN179">
        <f t="shared" si="154"/>
        <v>0</v>
      </c>
      <c r="GO179">
        <f t="shared" si="155"/>
        <v>0</v>
      </c>
      <c r="GP179">
        <f t="shared" si="156"/>
        <v>4371.8900000000003</v>
      </c>
      <c r="GR179">
        <v>0</v>
      </c>
      <c r="GS179">
        <v>3</v>
      </c>
      <c r="GT179">
        <v>0</v>
      </c>
      <c r="GU179" t="s">
        <v>3</v>
      </c>
      <c r="GV179">
        <f t="shared" si="157"/>
        <v>0</v>
      </c>
      <c r="GW179">
        <v>1</v>
      </c>
      <c r="GX179">
        <f t="shared" si="158"/>
        <v>0</v>
      </c>
      <c r="HA179">
        <v>0</v>
      </c>
      <c r="HB179">
        <v>0</v>
      </c>
      <c r="HC179">
        <f t="shared" si="159"/>
        <v>0</v>
      </c>
      <c r="HE179" t="s">
        <v>3</v>
      </c>
      <c r="HF179" t="s">
        <v>3</v>
      </c>
      <c r="HM179" t="s">
        <v>3</v>
      </c>
      <c r="HN179" t="s">
        <v>3</v>
      </c>
      <c r="HO179" t="s">
        <v>3</v>
      </c>
      <c r="HP179" t="s">
        <v>3</v>
      </c>
      <c r="HQ179" t="s">
        <v>3</v>
      </c>
      <c r="IK179">
        <v>0</v>
      </c>
    </row>
    <row r="180" spans="1:245" x14ac:dyDescent="0.2">
      <c r="A180">
        <v>18</v>
      </c>
      <c r="B180">
        <v>1</v>
      </c>
      <c r="E180" t="s">
        <v>209</v>
      </c>
      <c r="F180" t="s">
        <v>210</v>
      </c>
      <c r="G180" t="s">
        <v>211</v>
      </c>
      <c r="H180" t="s">
        <v>32</v>
      </c>
      <c r="I180">
        <f>I179*J180</f>
        <v>36</v>
      </c>
      <c r="J180">
        <v>30</v>
      </c>
      <c r="K180">
        <v>10</v>
      </c>
      <c r="O180">
        <f t="shared" si="127"/>
        <v>7468.92</v>
      </c>
      <c r="P180">
        <f t="shared" si="128"/>
        <v>7468.92</v>
      </c>
      <c r="Q180">
        <f t="shared" si="129"/>
        <v>0</v>
      </c>
      <c r="R180">
        <f t="shared" si="130"/>
        <v>0</v>
      </c>
      <c r="S180">
        <f t="shared" si="131"/>
        <v>0</v>
      </c>
      <c r="T180">
        <f t="shared" si="132"/>
        <v>0</v>
      </c>
      <c r="U180">
        <f t="shared" si="133"/>
        <v>0</v>
      </c>
      <c r="V180">
        <f t="shared" si="134"/>
        <v>0</v>
      </c>
      <c r="W180">
        <f t="shared" si="135"/>
        <v>0</v>
      </c>
      <c r="X180">
        <f t="shared" si="136"/>
        <v>0</v>
      </c>
      <c r="Y180">
        <f t="shared" si="137"/>
        <v>0</v>
      </c>
      <c r="AA180">
        <v>1470268931</v>
      </c>
      <c r="AB180">
        <f t="shared" si="138"/>
        <v>207.47</v>
      </c>
      <c r="AC180">
        <f>ROUND((ES180),6)</f>
        <v>207.47</v>
      </c>
      <c r="AD180">
        <f>ROUND((((ET180)-(EU180))+AE180),6)</f>
        <v>0</v>
      </c>
      <c r="AE180">
        <f>ROUND((EU180),6)</f>
        <v>0</v>
      </c>
      <c r="AF180">
        <f>ROUND((EV180),6)</f>
        <v>0</v>
      </c>
      <c r="AG180">
        <f t="shared" si="139"/>
        <v>0</v>
      </c>
      <c r="AH180">
        <f>(EW180)</f>
        <v>0</v>
      </c>
      <c r="AI180">
        <f>(EX180)</f>
        <v>0</v>
      </c>
      <c r="AJ180">
        <f t="shared" si="140"/>
        <v>0</v>
      </c>
      <c r="AK180">
        <v>207.47</v>
      </c>
      <c r="AL180">
        <v>207.47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70</v>
      </c>
      <c r="AU180">
        <v>10</v>
      </c>
      <c r="AV180">
        <v>1</v>
      </c>
      <c r="AW180">
        <v>1</v>
      </c>
      <c r="AZ180">
        <v>1</v>
      </c>
      <c r="BA180">
        <v>1</v>
      </c>
      <c r="BB180">
        <v>1</v>
      </c>
      <c r="BC180">
        <v>1</v>
      </c>
      <c r="BD180" t="s">
        <v>3</v>
      </c>
      <c r="BE180" t="s">
        <v>3</v>
      </c>
      <c r="BF180" t="s">
        <v>3</v>
      </c>
      <c r="BG180" t="s">
        <v>3</v>
      </c>
      <c r="BH180">
        <v>3</v>
      </c>
      <c r="BI180">
        <v>4</v>
      </c>
      <c r="BJ180" t="s">
        <v>212</v>
      </c>
      <c r="BM180">
        <v>0</v>
      </c>
      <c r="BN180">
        <v>0</v>
      </c>
      <c r="BO180" t="s">
        <v>3</v>
      </c>
      <c r="BP180">
        <v>0</v>
      </c>
      <c r="BQ180">
        <v>1</v>
      </c>
      <c r="BR180">
        <v>0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70</v>
      </c>
      <c r="CA180">
        <v>10</v>
      </c>
      <c r="CB180" t="s">
        <v>3</v>
      </c>
      <c r="CE180">
        <v>0</v>
      </c>
      <c r="CF180">
        <v>0</v>
      </c>
      <c r="CG180">
        <v>0</v>
      </c>
      <c r="CM180">
        <v>0</v>
      </c>
      <c r="CN180" t="s">
        <v>3</v>
      </c>
      <c r="CO180">
        <v>0</v>
      </c>
      <c r="CP180">
        <f t="shared" si="141"/>
        <v>7468.92</v>
      </c>
      <c r="CQ180">
        <f t="shared" si="142"/>
        <v>207.47</v>
      </c>
      <c r="CR180">
        <f>((((ET180)*BB180-(EU180)*BS180)+AE180*BS180)*AV180)</f>
        <v>0</v>
      </c>
      <c r="CS180">
        <f t="shared" si="143"/>
        <v>0</v>
      </c>
      <c r="CT180">
        <f t="shared" si="144"/>
        <v>0</v>
      </c>
      <c r="CU180">
        <f t="shared" si="145"/>
        <v>0</v>
      </c>
      <c r="CV180">
        <f t="shared" si="146"/>
        <v>0</v>
      </c>
      <c r="CW180">
        <f t="shared" si="147"/>
        <v>0</v>
      </c>
      <c r="CX180">
        <f t="shared" si="148"/>
        <v>0</v>
      </c>
      <c r="CY180">
        <f t="shared" si="149"/>
        <v>0</v>
      </c>
      <c r="CZ180">
        <f t="shared" si="150"/>
        <v>0</v>
      </c>
      <c r="DC180" t="s">
        <v>3</v>
      </c>
      <c r="DD180" t="s">
        <v>3</v>
      </c>
      <c r="DE180" t="s">
        <v>3</v>
      </c>
      <c r="DF180" t="s">
        <v>3</v>
      </c>
      <c r="DG180" t="s">
        <v>3</v>
      </c>
      <c r="DH180" t="s">
        <v>3</v>
      </c>
      <c r="DI180" t="s">
        <v>3</v>
      </c>
      <c r="DJ180" t="s">
        <v>3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16987630</v>
      </c>
      <c r="DV180" t="s">
        <v>32</v>
      </c>
      <c r="DW180" t="s">
        <v>32</v>
      </c>
      <c r="DX180">
        <v>1</v>
      </c>
      <c r="DZ180" t="s">
        <v>3</v>
      </c>
      <c r="EA180" t="s">
        <v>3</v>
      </c>
      <c r="EB180" t="s">
        <v>3</v>
      </c>
      <c r="EC180" t="s">
        <v>3</v>
      </c>
      <c r="EE180">
        <v>1441815344</v>
      </c>
      <c r="EF180">
        <v>1</v>
      </c>
      <c r="EG180" t="s">
        <v>21</v>
      </c>
      <c r="EH180">
        <v>0</v>
      </c>
      <c r="EI180" t="s">
        <v>3</v>
      </c>
      <c r="EJ180">
        <v>4</v>
      </c>
      <c r="EK180">
        <v>0</v>
      </c>
      <c r="EL180" t="s">
        <v>22</v>
      </c>
      <c r="EM180" t="s">
        <v>23</v>
      </c>
      <c r="EO180" t="s">
        <v>3</v>
      </c>
      <c r="EQ180">
        <v>0</v>
      </c>
      <c r="ER180">
        <v>207.47</v>
      </c>
      <c r="ES180">
        <v>207.47</v>
      </c>
      <c r="ET180">
        <v>0</v>
      </c>
      <c r="EU180">
        <v>0</v>
      </c>
      <c r="EV180">
        <v>0</v>
      </c>
      <c r="EW180">
        <v>0</v>
      </c>
      <c r="EX180">
        <v>0</v>
      </c>
      <c r="FQ180">
        <v>0</v>
      </c>
      <c r="FR180">
        <f t="shared" si="151"/>
        <v>0</v>
      </c>
      <c r="FS180">
        <v>0</v>
      </c>
      <c r="FX180">
        <v>70</v>
      </c>
      <c r="FY180">
        <v>10</v>
      </c>
      <c r="GA180" t="s">
        <v>3</v>
      </c>
      <c r="GD180">
        <v>0</v>
      </c>
      <c r="GF180">
        <v>-1876481285</v>
      </c>
      <c r="GG180">
        <v>2</v>
      </c>
      <c r="GH180">
        <v>1</v>
      </c>
      <c r="GI180">
        <v>-2</v>
      </c>
      <c r="GJ180">
        <v>0</v>
      </c>
      <c r="GK180">
        <f>ROUND(R180*(R12)/100,2)</f>
        <v>0</v>
      </c>
      <c r="GL180">
        <f t="shared" si="152"/>
        <v>0</v>
      </c>
      <c r="GM180">
        <f t="shared" si="153"/>
        <v>7468.92</v>
      </c>
      <c r="GN180">
        <f t="shared" si="154"/>
        <v>0</v>
      </c>
      <c r="GO180">
        <f t="shared" si="155"/>
        <v>0</v>
      </c>
      <c r="GP180">
        <f t="shared" si="156"/>
        <v>7468.92</v>
      </c>
      <c r="GR180">
        <v>0</v>
      </c>
      <c r="GS180">
        <v>3</v>
      </c>
      <c r="GT180">
        <v>0</v>
      </c>
      <c r="GU180" t="s">
        <v>3</v>
      </c>
      <c r="GV180">
        <f t="shared" si="157"/>
        <v>0</v>
      </c>
      <c r="GW180">
        <v>1</v>
      </c>
      <c r="GX180">
        <f t="shared" si="158"/>
        <v>0</v>
      </c>
      <c r="HA180">
        <v>0</v>
      </c>
      <c r="HB180">
        <v>0</v>
      </c>
      <c r="HC180">
        <f t="shared" si="159"/>
        <v>0</v>
      </c>
      <c r="HE180" t="s">
        <v>3</v>
      </c>
      <c r="HF180" t="s">
        <v>3</v>
      </c>
      <c r="HM180" t="s">
        <v>176</v>
      </c>
      <c r="HN180" t="s">
        <v>3</v>
      </c>
      <c r="HO180" t="s">
        <v>3</v>
      </c>
      <c r="HP180" t="s">
        <v>3</v>
      </c>
      <c r="HQ180" t="s">
        <v>3</v>
      </c>
      <c r="IK180">
        <v>0</v>
      </c>
    </row>
    <row r="182" spans="1:245" x14ac:dyDescent="0.2">
      <c r="A182" s="2">
        <v>51</v>
      </c>
      <c r="B182" s="2">
        <f>B157</f>
        <v>1</v>
      </c>
      <c r="C182" s="2">
        <f>A157</f>
        <v>5</v>
      </c>
      <c r="D182" s="2">
        <f>ROW(A157)</f>
        <v>157</v>
      </c>
      <c r="E182" s="2"/>
      <c r="F182" s="2" t="str">
        <f>IF(F157&lt;&gt;"",F157,"")</f>
        <v>Новый подраздел</v>
      </c>
      <c r="G182" s="2" t="str">
        <f>IF(G157&lt;&gt;"",G157,"")</f>
        <v>Система отопления</v>
      </c>
      <c r="H182" s="2">
        <v>0</v>
      </c>
      <c r="I182" s="2"/>
      <c r="J182" s="2"/>
      <c r="K182" s="2"/>
      <c r="L182" s="2"/>
      <c r="M182" s="2"/>
      <c r="N182" s="2"/>
      <c r="O182" s="2">
        <f t="shared" ref="O182:T182" si="166">ROUND(AB182,2)</f>
        <v>104298.14</v>
      </c>
      <c r="P182" s="2">
        <f t="shared" si="166"/>
        <v>7505.15</v>
      </c>
      <c r="Q182" s="2">
        <f t="shared" si="166"/>
        <v>21335.38</v>
      </c>
      <c r="R182" s="2">
        <f t="shared" si="166"/>
        <v>13516.69</v>
      </c>
      <c r="S182" s="2">
        <f t="shared" si="166"/>
        <v>75457.61</v>
      </c>
      <c r="T182" s="2">
        <f t="shared" si="166"/>
        <v>0</v>
      </c>
      <c r="U182" s="2">
        <f>AH182</f>
        <v>133.45480000000001</v>
      </c>
      <c r="V182" s="2">
        <f>AI182</f>
        <v>0</v>
      </c>
      <c r="W182" s="2">
        <f>ROUND(AJ182,2)</f>
        <v>0</v>
      </c>
      <c r="X182" s="2">
        <f>ROUND(AK182,2)</f>
        <v>52820.34</v>
      </c>
      <c r="Y182" s="2">
        <f>ROUND(AL182,2)</f>
        <v>7545.76</v>
      </c>
      <c r="Z182" s="2"/>
      <c r="AA182" s="2"/>
      <c r="AB182" s="2">
        <f>ROUND(SUMIF(AA161:AA180,"=1470268931",O161:O180),2)</f>
        <v>104298.14</v>
      </c>
      <c r="AC182" s="2">
        <f>ROUND(SUMIF(AA161:AA180,"=1470268931",P161:P180),2)</f>
        <v>7505.15</v>
      </c>
      <c r="AD182" s="2">
        <f>ROUND(SUMIF(AA161:AA180,"=1470268931",Q161:Q180),2)</f>
        <v>21335.38</v>
      </c>
      <c r="AE182" s="2">
        <f>ROUND(SUMIF(AA161:AA180,"=1470268931",R161:R180),2)</f>
        <v>13516.69</v>
      </c>
      <c r="AF182" s="2">
        <f>ROUND(SUMIF(AA161:AA180,"=1470268931",S161:S180),2)</f>
        <v>75457.61</v>
      </c>
      <c r="AG182" s="2">
        <f>ROUND(SUMIF(AA161:AA180,"=1470268931",T161:T180),2)</f>
        <v>0</v>
      </c>
      <c r="AH182" s="2">
        <f>SUMIF(AA161:AA180,"=1470268931",U161:U180)</f>
        <v>133.45480000000001</v>
      </c>
      <c r="AI182" s="2">
        <f>SUMIF(AA161:AA180,"=1470268931",V161:V180)</f>
        <v>0</v>
      </c>
      <c r="AJ182" s="2">
        <f>ROUND(SUMIF(AA161:AA180,"=1470268931",W161:W180),2)</f>
        <v>0</v>
      </c>
      <c r="AK182" s="2">
        <f>ROUND(SUMIF(AA161:AA180,"=1470268931",X161:X180),2)</f>
        <v>52820.34</v>
      </c>
      <c r="AL182" s="2">
        <f>ROUND(SUMIF(AA161:AA180,"=1470268931",Y161:Y180),2)</f>
        <v>7545.76</v>
      </c>
      <c r="AM182" s="2"/>
      <c r="AN182" s="2"/>
      <c r="AO182" s="2">
        <f t="shared" ref="AO182:BD182" si="167">ROUND(BX182,2)</f>
        <v>0</v>
      </c>
      <c r="AP182" s="2">
        <f t="shared" si="167"/>
        <v>0</v>
      </c>
      <c r="AQ182" s="2">
        <f t="shared" si="167"/>
        <v>0</v>
      </c>
      <c r="AR182" s="2">
        <f t="shared" si="167"/>
        <v>179262.26</v>
      </c>
      <c r="AS182" s="2">
        <f t="shared" si="167"/>
        <v>0</v>
      </c>
      <c r="AT182" s="2">
        <f t="shared" si="167"/>
        <v>0</v>
      </c>
      <c r="AU182" s="2">
        <f t="shared" si="167"/>
        <v>179262.26</v>
      </c>
      <c r="AV182" s="2">
        <f t="shared" si="167"/>
        <v>7505.15</v>
      </c>
      <c r="AW182" s="2">
        <f t="shared" si="167"/>
        <v>7505.15</v>
      </c>
      <c r="AX182" s="2">
        <f t="shared" si="167"/>
        <v>0</v>
      </c>
      <c r="AY182" s="2">
        <f t="shared" si="167"/>
        <v>7505.15</v>
      </c>
      <c r="AZ182" s="2">
        <f t="shared" si="167"/>
        <v>0</v>
      </c>
      <c r="BA182" s="2">
        <f t="shared" si="167"/>
        <v>0</v>
      </c>
      <c r="BB182" s="2">
        <f t="shared" si="167"/>
        <v>0</v>
      </c>
      <c r="BC182" s="2">
        <f t="shared" si="167"/>
        <v>0</v>
      </c>
      <c r="BD182" s="2">
        <f t="shared" si="167"/>
        <v>0</v>
      </c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>
        <f>ROUND(SUMIF(AA161:AA180,"=1470268931",FQ161:FQ180),2)</f>
        <v>0</v>
      </c>
      <c r="BY182" s="2">
        <f>ROUND(SUMIF(AA161:AA180,"=1470268931",FR161:FR180),2)</f>
        <v>0</v>
      </c>
      <c r="BZ182" s="2">
        <f>ROUND(SUMIF(AA161:AA180,"=1470268931",GL161:GL180),2)</f>
        <v>0</v>
      </c>
      <c r="CA182" s="2">
        <f>ROUND(SUMIF(AA161:AA180,"=1470268931",GM161:GM180),2)</f>
        <v>179262.26</v>
      </c>
      <c r="CB182" s="2">
        <f>ROUND(SUMIF(AA161:AA180,"=1470268931",GN161:GN180),2)</f>
        <v>0</v>
      </c>
      <c r="CC182" s="2">
        <f>ROUND(SUMIF(AA161:AA180,"=1470268931",GO161:GO180),2)</f>
        <v>0</v>
      </c>
      <c r="CD182" s="2">
        <f>ROUND(SUMIF(AA161:AA180,"=1470268931",GP161:GP180),2)</f>
        <v>179262.26</v>
      </c>
      <c r="CE182" s="2">
        <f>AC182-BX182</f>
        <v>7505.15</v>
      </c>
      <c r="CF182" s="2">
        <f>AC182-BY182</f>
        <v>7505.15</v>
      </c>
      <c r="CG182" s="2">
        <f>BX182-BZ182</f>
        <v>0</v>
      </c>
      <c r="CH182" s="2">
        <f>AC182-BX182-BY182+BZ182</f>
        <v>7505.15</v>
      </c>
      <c r="CI182" s="2">
        <f>BY182-BZ182</f>
        <v>0</v>
      </c>
      <c r="CJ182" s="2">
        <f>ROUND(SUMIF(AA161:AA180,"=1470268931",GX161:GX180),2)</f>
        <v>0</v>
      </c>
      <c r="CK182" s="2">
        <f>ROUND(SUMIF(AA161:AA180,"=1470268931",GY161:GY180),2)</f>
        <v>0</v>
      </c>
      <c r="CL182" s="2">
        <f>ROUND(SUMIF(AA161:AA180,"=1470268931",GZ161:GZ180),2)</f>
        <v>0</v>
      </c>
      <c r="CM182" s="2">
        <f>ROUND(SUMIF(AA161:AA180,"=1470268931",HD161:HD180),2)</f>
        <v>0</v>
      </c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>
        <v>0</v>
      </c>
    </row>
    <row r="184" spans="1:245" x14ac:dyDescent="0.2">
      <c r="A184" s="4">
        <v>50</v>
      </c>
      <c r="B184" s="4">
        <v>0</v>
      </c>
      <c r="C184" s="4">
        <v>0</v>
      </c>
      <c r="D184" s="4">
        <v>1</v>
      </c>
      <c r="E184" s="4">
        <v>201</v>
      </c>
      <c r="F184" s="4">
        <f>ROUND(Source!O182,O184)</f>
        <v>104298.14</v>
      </c>
      <c r="G184" s="4" t="s">
        <v>70</v>
      </c>
      <c r="H184" s="4" t="s">
        <v>71</v>
      </c>
      <c r="I184" s="4"/>
      <c r="J184" s="4"/>
      <c r="K184" s="4">
        <v>201</v>
      </c>
      <c r="L184" s="4">
        <v>1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104298.14</v>
      </c>
      <c r="X184" s="4">
        <v>1</v>
      </c>
      <c r="Y184" s="4">
        <v>104298.14</v>
      </c>
      <c r="Z184" s="4"/>
      <c r="AA184" s="4"/>
      <c r="AB184" s="4"/>
    </row>
    <row r="185" spans="1:245" x14ac:dyDescent="0.2">
      <c r="A185" s="4">
        <v>50</v>
      </c>
      <c r="B185" s="4">
        <v>0</v>
      </c>
      <c r="C185" s="4">
        <v>0</v>
      </c>
      <c r="D185" s="4">
        <v>1</v>
      </c>
      <c r="E185" s="4">
        <v>202</v>
      </c>
      <c r="F185" s="4">
        <f>ROUND(Source!P182,O185)</f>
        <v>7505.15</v>
      </c>
      <c r="G185" s="4" t="s">
        <v>72</v>
      </c>
      <c r="H185" s="4" t="s">
        <v>73</v>
      </c>
      <c r="I185" s="4"/>
      <c r="J185" s="4"/>
      <c r="K185" s="4">
        <v>202</v>
      </c>
      <c r="L185" s="4">
        <v>2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7505.15</v>
      </c>
      <c r="X185" s="4">
        <v>1</v>
      </c>
      <c r="Y185" s="4">
        <v>7505.15</v>
      </c>
      <c r="Z185" s="4"/>
      <c r="AA185" s="4"/>
      <c r="AB185" s="4"/>
    </row>
    <row r="186" spans="1:245" x14ac:dyDescent="0.2">
      <c r="A186" s="4">
        <v>50</v>
      </c>
      <c r="B186" s="4">
        <v>0</v>
      </c>
      <c r="C186" s="4">
        <v>0</v>
      </c>
      <c r="D186" s="4">
        <v>1</v>
      </c>
      <c r="E186" s="4">
        <v>222</v>
      </c>
      <c r="F186" s="4">
        <f>ROUND(Source!AO182,O186)</f>
        <v>0</v>
      </c>
      <c r="G186" s="4" t="s">
        <v>74</v>
      </c>
      <c r="H186" s="4" t="s">
        <v>75</v>
      </c>
      <c r="I186" s="4"/>
      <c r="J186" s="4"/>
      <c r="K186" s="4">
        <v>222</v>
      </c>
      <c r="L186" s="4">
        <v>3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45" x14ac:dyDescent="0.2">
      <c r="A187" s="4">
        <v>50</v>
      </c>
      <c r="B187" s="4">
        <v>0</v>
      </c>
      <c r="C187" s="4">
        <v>0</v>
      </c>
      <c r="D187" s="4">
        <v>1</v>
      </c>
      <c r="E187" s="4">
        <v>225</v>
      </c>
      <c r="F187" s="4">
        <f>ROUND(Source!AV182,O187)</f>
        <v>7505.15</v>
      </c>
      <c r="G187" s="4" t="s">
        <v>76</v>
      </c>
      <c r="H187" s="4" t="s">
        <v>77</v>
      </c>
      <c r="I187" s="4"/>
      <c r="J187" s="4"/>
      <c r="K187" s="4">
        <v>225</v>
      </c>
      <c r="L187" s="4">
        <v>4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7505.15</v>
      </c>
      <c r="X187" s="4">
        <v>1</v>
      </c>
      <c r="Y187" s="4">
        <v>7505.15</v>
      </c>
      <c r="Z187" s="4"/>
      <c r="AA187" s="4"/>
      <c r="AB187" s="4"/>
    </row>
    <row r="188" spans="1:245" x14ac:dyDescent="0.2">
      <c r="A188" s="4">
        <v>50</v>
      </c>
      <c r="B188" s="4">
        <v>0</v>
      </c>
      <c r="C188" s="4">
        <v>0</v>
      </c>
      <c r="D188" s="4">
        <v>1</v>
      </c>
      <c r="E188" s="4">
        <v>226</v>
      </c>
      <c r="F188" s="4">
        <f>ROUND(Source!AW182,O188)</f>
        <v>7505.15</v>
      </c>
      <c r="G188" s="4" t="s">
        <v>78</v>
      </c>
      <c r="H188" s="4" t="s">
        <v>79</v>
      </c>
      <c r="I188" s="4"/>
      <c r="J188" s="4"/>
      <c r="K188" s="4">
        <v>226</v>
      </c>
      <c r="L188" s="4">
        <v>5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7505.15</v>
      </c>
      <c r="X188" s="4">
        <v>1</v>
      </c>
      <c r="Y188" s="4">
        <v>7505.15</v>
      </c>
      <c r="Z188" s="4"/>
      <c r="AA188" s="4"/>
      <c r="AB188" s="4"/>
    </row>
    <row r="189" spans="1:245" x14ac:dyDescent="0.2">
      <c r="A189" s="4">
        <v>50</v>
      </c>
      <c r="B189" s="4">
        <v>0</v>
      </c>
      <c r="C189" s="4">
        <v>0</v>
      </c>
      <c r="D189" s="4">
        <v>1</v>
      </c>
      <c r="E189" s="4">
        <v>227</v>
      </c>
      <c r="F189" s="4">
        <f>ROUND(Source!AX182,O189)</f>
        <v>0</v>
      </c>
      <c r="G189" s="4" t="s">
        <v>80</v>
      </c>
      <c r="H189" s="4" t="s">
        <v>81</v>
      </c>
      <c r="I189" s="4"/>
      <c r="J189" s="4"/>
      <c r="K189" s="4">
        <v>227</v>
      </c>
      <c r="L189" s="4">
        <v>6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45" x14ac:dyDescent="0.2">
      <c r="A190" s="4">
        <v>50</v>
      </c>
      <c r="B190" s="4">
        <v>0</v>
      </c>
      <c r="C190" s="4">
        <v>0</v>
      </c>
      <c r="D190" s="4">
        <v>1</v>
      </c>
      <c r="E190" s="4">
        <v>228</v>
      </c>
      <c r="F190" s="4">
        <f>ROUND(Source!AY182,O190)</f>
        <v>7505.15</v>
      </c>
      <c r="G190" s="4" t="s">
        <v>82</v>
      </c>
      <c r="H190" s="4" t="s">
        <v>83</v>
      </c>
      <c r="I190" s="4"/>
      <c r="J190" s="4"/>
      <c r="K190" s="4">
        <v>228</v>
      </c>
      <c r="L190" s="4">
        <v>7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7505.15</v>
      </c>
      <c r="X190" s="4">
        <v>1</v>
      </c>
      <c r="Y190" s="4">
        <v>7505.15</v>
      </c>
      <c r="Z190" s="4"/>
      <c r="AA190" s="4"/>
      <c r="AB190" s="4"/>
    </row>
    <row r="191" spans="1:245" x14ac:dyDescent="0.2">
      <c r="A191" s="4">
        <v>50</v>
      </c>
      <c r="B191" s="4">
        <v>0</v>
      </c>
      <c r="C191" s="4">
        <v>0</v>
      </c>
      <c r="D191" s="4">
        <v>1</v>
      </c>
      <c r="E191" s="4">
        <v>216</v>
      </c>
      <c r="F191" s="4">
        <f>ROUND(Source!AP182,O191)</f>
        <v>0</v>
      </c>
      <c r="G191" s="4" t="s">
        <v>84</v>
      </c>
      <c r="H191" s="4" t="s">
        <v>85</v>
      </c>
      <c r="I191" s="4"/>
      <c r="J191" s="4"/>
      <c r="K191" s="4">
        <v>216</v>
      </c>
      <c r="L191" s="4">
        <v>8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223</v>
      </c>
      <c r="F192" s="4">
        <f>ROUND(Source!AQ182,O192)</f>
        <v>0</v>
      </c>
      <c r="G192" s="4" t="s">
        <v>86</v>
      </c>
      <c r="H192" s="4" t="s">
        <v>87</v>
      </c>
      <c r="I192" s="4"/>
      <c r="J192" s="4"/>
      <c r="K192" s="4">
        <v>223</v>
      </c>
      <c r="L192" s="4">
        <v>9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229</v>
      </c>
      <c r="F193" s="4">
        <f>ROUND(Source!AZ182,O193)</f>
        <v>0</v>
      </c>
      <c r="G193" s="4" t="s">
        <v>88</v>
      </c>
      <c r="H193" s="4" t="s">
        <v>89</v>
      </c>
      <c r="I193" s="4"/>
      <c r="J193" s="4"/>
      <c r="K193" s="4">
        <v>229</v>
      </c>
      <c r="L193" s="4">
        <v>10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203</v>
      </c>
      <c r="F194" s="4">
        <f>ROUND(Source!Q182,O194)</f>
        <v>21335.38</v>
      </c>
      <c r="G194" s="4" t="s">
        <v>90</v>
      </c>
      <c r="H194" s="4" t="s">
        <v>91</v>
      </c>
      <c r="I194" s="4"/>
      <c r="J194" s="4"/>
      <c r="K194" s="4">
        <v>203</v>
      </c>
      <c r="L194" s="4">
        <v>11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21335.38</v>
      </c>
      <c r="X194" s="4">
        <v>1</v>
      </c>
      <c r="Y194" s="4">
        <v>21335.38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231</v>
      </c>
      <c r="F195" s="4">
        <f>ROUND(Source!BB182,O195)</f>
        <v>0</v>
      </c>
      <c r="G195" s="4" t="s">
        <v>92</v>
      </c>
      <c r="H195" s="4" t="s">
        <v>93</v>
      </c>
      <c r="I195" s="4"/>
      <c r="J195" s="4"/>
      <c r="K195" s="4">
        <v>231</v>
      </c>
      <c r="L195" s="4">
        <v>12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204</v>
      </c>
      <c r="F196" s="4">
        <f>ROUND(Source!R182,O196)</f>
        <v>13516.69</v>
      </c>
      <c r="G196" s="4" t="s">
        <v>94</v>
      </c>
      <c r="H196" s="4" t="s">
        <v>95</v>
      </c>
      <c r="I196" s="4"/>
      <c r="J196" s="4"/>
      <c r="K196" s="4">
        <v>204</v>
      </c>
      <c r="L196" s="4">
        <v>13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13516.69</v>
      </c>
      <c r="X196" s="4">
        <v>1</v>
      </c>
      <c r="Y196" s="4">
        <v>13516.69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205</v>
      </c>
      <c r="F197" s="4">
        <f>ROUND(Source!S182,O197)</f>
        <v>75457.61</v>
      </c>
      <c r="G197" s="4" t="s">
        <v>96</v>
      </c>
      <c r="H197" s="4" t="s">
        <v>97</v>
      </c>
      <c r="I197" s="4"/>
      <c r="J197" s="4"/>
      <c r="K197" s="4">
        <v>205</v>
      </c>
      <c r="L197" s="4">
        <v>14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75457.61</v>
      </c>
      <c r="X197" s="4">
        <v>1</v>
      </c>
      <c r="Y197" s="4">
        <v>75457.61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232</v>
      </c>
      <c r="F198" s="4">
        <f>ROUND(Source!BC182,O198)</f>
        <v>0</v>
      </c>
      <c r="G198" s="4" t="s">
        <v>98</v>
      </c>
      <c r="H198" s="4" t="s">
        <v>99</v>
      </c>
      <c r="I198" s="4"/>
      <c r="J198" s="4"/>
      <c r="K198" s="4">
        <v>232</v>
      </c>
      <c r="L198" s="4">
        <v>15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214</v>
      </c>
      <c r="F199" s="4">
        <f>ROUND(Source!AS182,O199)</f>
        <v>0</v>
      </c>
      <c r="G199" s="4" t="s">
        <v>100</v>
      </c>
      <c r="H199" s="4" t="s">
        <v>101</v>
      </c>
      <c r="I199" s="4"/>
      <c r="J199" s="4"/>
      <c r="K199" s="4">
        <v>214</v>
      </c>
      <c r="L199" s="4">
        <v>16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215</v>
      </c>
      <c r="F200" s="4">
        <f>ROUND(Source!AT182,O200)</f>
        <v>0</v>
      </c>
      <c r="G200" s="4" t="s">
        <v>102</v>
      </c>
      <c r="H200" s="4" t="s">
        <v>103</v>
      </c>
      <c r="I200" s="4"/>
      <c r="J200" s="4"/>
      <c r="K200" s="4">
        <v>215</v>
      </c>
      <c r="L200" s="4">
        <v>17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217</v>
      </c>
      <c r="F201" s="4">
        <f>ROUND(Source!AU182,O201)</f>
        <v>179262.26</v>
      </c>
      <c r="G201" s="4" t="s">
        <v>104</v>
      </c>
      <c r="H201" s="4" t="s">
        <v>105</v>
      </c>
      <c r="I201" s="4"/>
      <c r="J201" s="4"/>
      <c r="K201" s="4">
        <v>217</v>
      </c>
      <c r="L201" s="4">
        <v>18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179262.26</v>
      </c>
      <c r="X201" s="4">
        <v>1</v>
      </c>
      <c r="Y201" s="4">
        <v>179262.26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230</v>
      </c>
      <c r="F202" s="4">
        <f>ROUND(Source!BA182,O202)</f>
        <v>0</v>
      </c>
      <c r="G202" s="4" t="s">
        <v>106</v>
      </c>
      <c r="H202" s="4" t="s">
        <v>107</v>
      </c>
      <c r="I202" s="4"/>
      <c r="J202" s="4"/>
      <c r="K202" s="4">
        <v>230</v>
      </c>
      <c r="L202" s="4">
        <v>19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206</v>
      </c>
      <c r="F203" s="4">
        <f>ROUND(Source!T182,O203)</f>
        <v>0</v>
      </c>
      <c r="G203" s="4" t="s">
        <v>108</v>
      </c>
      <c r="H203" s="4" t="s">
        <v>109</v>
      </c>
      <c r="I203" s="4"/>
      <c r="J203" s="4"/>
      <c r="K203" s="4">
        <v>206</v>
      </c>
      <c r="L203" s="4">
        <v>20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207</v>
      </c>
      <c r="F204" s="4">
        <f>Source!U182</f>
        <v>133.45480000000001</v>
      </c>
      <c r="G204" s="4" t="s">
        <v>110</v>
      </c>
      <c r="H204" s="4" t="s">
        <v>111</v>
      </c>
      <c r="I204" s="4"/>
      <c r="J204" s="4"/>
      <c r="K204" s="4">
        <v>207</v>
      </c>
      <c r="L204" s="4">
        <v>21</v>
      </c>
      <c r="M204" s="4">
        <v>3</v>
      </c>
      <c r="N204" s="4" t="s">
        <v>3</v>
      </c>
      <c r="O204" s="4">
        <v>-1</v>
      </c>
      <c r="P204" s="4"/>
      <c r="Q204" s="4"/>
      <c r="R204" s="4"/>
      <c r="S204" s="4"/>
      <c r="T204" s="4"/>
      <c r="U204" s="4"/>
      <c r="V204" s="4"/>
      <c r="W204" s="4">
        <v>133.45480000000001</v>
      </c>
      <c r="X204" s="4">
        <v>1</v>
      </c>
      <c r="Y204" s="4">
        <v>133.45480000000001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208</v>
      </c>
      <c r="F205" s="4">
        <f>Source!V182</f>
        <v>0</v>
      </c>
      <c r="G205" s="4" t="s">
        <v>112</v>
      </c>
      <c r="H205" s="4" t="s">
        <v>113</v>
      </c>
      <c r="I205" s="4"/>
      <c r="J205" s="4"/>
      <c r="K205" s="4">
        <v>208</v>
      </c>
      <c r="L205" s="4">
        <v>22</v>
      </c>
      <c r="M205" s="4">
        <v>3</v>
      </c>
      <c r="N205" s="4" t="s">
        <v>3</v>
      </c>
      <c r="O205" s="4">
        <v>-1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209</v>
      </c>
      <c r="F206" s="4">
        <f>ROUND(Source!W182,O206)</f>
        <v>0</v>
      </c>
      <c r="G206" s="4" t="s">
        <v>114</v>
      </c>
      <c r="H206" s="4" t="s">
        <v>115</v>
      </c>
      <c r="I206" s="4"/>
      <c r="J206" s="4"/>
      <c r="K206" s="4">
        <v>209</v>
      </c>
      <c r="L206" s="4">
        <v>23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233</v>
      </c>
      <c r="F207" s="4">
        <f>ROUND(Source!BD182,O207)</f>
        <v>0</v>
      </c>
      <c r="G207" s="4" t="s">
        <v>116</v>
      </c>
      <c r="H207" s="4" t="s">
        <v>117</v>
      </c>
      <c r="I207" s="4"/>
      <c r="J207" s="4"/>
      <c r="K207" s="4">
        <v>233</v>
      </c>
      <c r="L207" s="4">
        <v>24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210</v>
      </c>
      <c r="F208" s="4">
        <f>ROUND(Source!X182,O208)</f>
        <v>52820.34</v>
      </c>
      <c r="G208" s="4" t="s">
        <v>118</v>
      </c>
      <c r="H208" s="4" t="s">
        <v>119</v>
      </c>
      <c r="I208" s="4"/>
      <c r="J208" s="4"/>
      <c r="K208" s="4">
        <v>210</v>
      </c>
      <c r="L208" s="4">
        <v>25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52820.34</v>
      </c>
      <c r="X208" s="4">
        <v>1</v>
      </c>
      <c r="Y208" s="4">
        <v>52820.34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211</v>
      </c>
      <c r="F209" s="4">
        <f>ROUND(Source!Y182,O209)</f>
        <v>7545.76</v>
      </c>
      <c r="G209" s="4" t="s">
        <v>120</v>
      </c>
      <c r="H209" s="4" t="s">
        <v>121</v>
      </c>
      <c r="I209" s="4"/>
      <c r="J209" s="4"/>
      <c r="K209" s="4">
        <v>211</v>
      </c>
      <c r="L209" s="4">
        <v>26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7545.76</v>
      </c>
      <c r="X209" s="4">
        <v>1</v>
      </c>
      <c r="Y209" s="4">
        <v>7545.76</v>
      </c>
      <c r="Z209" s="4"/>
      <c r="AA209" s="4"/>
      <c r="AB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224</v>
      </c>
      <c r="F210" s="4">
        <f>ROUND(Source!AR182,O210)</f>
        <v>179262.26</v>
      </c>
      <c r="G210" s="4" t="s">
        <v>122</v>
      </c>
      <c r="H210" s="4" t="s">
        <v>123</v>
      </c>
      <c r="I210" s="4"/>
      <c r="J210" s="4"/>
      <c r="K210" s="4">
        <v>224</v>
      </c>
      <c r="L210" s="4">
        <v>27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179262.26</v>
      </c>
      <c r="X210" s="4">
        <v>1</v>
      </c>
      <c r="Y210" s="4">
        <v>179262.26</v>
      </c>
      <c r="Z210" s="4"/>
      <c r="AA210" s="4"/>
      <c r="AB210" s="4"/>
    </row>
    <row r="212" spans="1:245" x14ac:dyDescent="0.2">
      <c r="A212" s="1">
        <v>5</v>
      </c>
      <c r="B212" s="1">
        <v>1</v>
      </c>
      <c r="C212" s="1"/>
      <c r="D212" s="1">
        <f>ROW(A230)</f>
        <v>230</v>
      </c>
      <c r="E212" s="1"/>
      <c r="F212" s="1" t="s">
        <v>14</v>
      </c>
      <c r="G212" s="1" t="s">
        <v>213</v>
      </c>
      <c r="H212" s="1" t="s">
        <v>3</v>
      </c>
      <c r="I212" s="1">
        <v>0</v>
      </c>
      <c r="J212" s="1"/>
      <c r="K212" s="1">
        <v>-1</v>
      </c>
      <c r="L212" s="1"/>
      <c r="M212" s="1" t="s">
        <v>3</v>
      </c>
      <c r="N212" s="1"/>
      <c r="O212" s="1"/>
      <c r="P212" s="1"/>
      <c r="Q212" s="1"/>
      <c r="R212" s="1"/>
      <c r="S212" s="1">
        <v>0</v>
      </c>
      <c r="T212" s="1"/>
      <c r="U212" s="1" t="s">
        <v>3</v>
      </c>
      <c r="V212" s="1">
        <v>0</v>
      </c>
      <c r="W212" s="1"/>
      <c r="X212" s="1"/>
      <c r="Y212" s="1"/>
      <c r="Z212" s="1"/>
      <c r="AA212" s="1"/>
      <c r="AB212" s="1" t="s">
        <v>3</v>
      </c>
      <c r="AC212" s="1" t="s">
        <v>3</v>
      </c>
      <c r="AD212" s="1" t="s">
        <v>3</v>
      </c>
      <c r="AE212" s="1" t="s">
        <v>3</v>
      </c>
      <c r="AF212" s="1" t="s">
        <v>3</v>
      </c>
      <c r="AG212" s="1" t="s">
        <v>3</v>
      </c>
      <c r="AH212" s="1"/>
      <c r="AI212" s="1"/>
      <c r="AJ212" s="1"/>
      <c r="AK212" s="1"/>
      <c r="AL212" s="1"/>
      <c r="AM212" s="1"/>
      <c r="AN212" s="1"/>
      <c r="AO212" s="1"/>
      <c r="AP212" s="1" t="s">
        <v>3</v>
      </c>
      <c r="AQ212" s="1" t="s">
        <v>3</v>
      </c>
      <c r="AR212" s="1" t="s">
        <v>3</v>
      </c>
      <c r="AS212" s="1"/>
      <c r="AT212" s="1"/>
      <c r="AU212" s="1"/>
      <c r="AV212" s="1"/>
      <c r="AW212" s="1"/>
      <c r="AX212" s="1"/>
      <c r="AY212" s="1"/>
      <c r="AZ212" s="1" t="s">
        <v>3</v>
      </c>
      <c r="BA212" s="1"/>
      <c r="BB212" s="1" t="s">
        <v>3</v>
      </c>
      <c r="BC212" s="1" t="s">
        <v>3</v>
      </c>
      <c r="BD212" s="1" t="s">
        <v>3</v>
      </c>
      <c r="BE212" s="1" t="s">
        <v>3</v>
      </c>
      <c r="BF212" s="1" t="s">
        <v>3</v>
      </c>
      <c r="BG212" s="1" t="s">
        <v>3</v>
      </c>
      <c r="BH212" s="1" t="s">
        <v>3</v>
      </c>
      <c r="BI212" s="1" t="s">
        <v>3</v>
      </c>
      <c r="BJ212" s="1" t="s">
        <v>3</v>
      </c>
      <c r="BK212" s="1" t="s">
        <v>3</v>
      </c>
      <c r="BL212" s="1" t="s">
        <v>3</v>
      </c>
      <c r="BM212" s="1" t="s">
        <v>3</v>
      </c>
      <c r="BN212" s="1" t="s">
        <v>3</v>
      </c>
      <c r="BO212" s="1" t="s">
        <v>3</v>
      </c>
      <c r="BP212" s="1" t="s">
        <v>3</v>
      </c>
      <c r="BQ212" s="1"/>
      <c r="BR212" s="1"/>
      <c r="BS212" s="1"/>
      <c r="BT212" s="1"/>
      <c r="BU212" s="1"/>
      <c r="BV212" s="1"/>
      <c r="BW212" s="1"/>
      <c r="BX212" s="1">
        <v>0</v>
      </c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>
        <v>0</v>
      </c>
    </row>
    <row r="214" spans="1:245" x14ac:dyDescent="0.2">
      <c r="A214" s="2">
        <v>52</v>
      </c>
      <c r="B214" s="2">
        <f t="shared" ref="B214:G214" si="168">B230</f>
        <v>1</v>
      </c>
      <c r="C214" s="2">
        <f t="shared" si="168"/>
        <v>5</v>
      </c>
      <c r="D214" s="2">
        <f t="shared" si="168"/>
        <v>212</v>
      </c>
      <c r="E214" s="2">
        <f t="shared" si="168"/>
        <v>0</v>
      </c>
      <c r="F214" s="2" t="str">
        <f t="shared" si="168"/>
        <v>Новый подраздел</v>
      </c>
      <c r="G214" s="2" t="str">
        <f t="shared" si="168"/>
        <v>Техническое обслуживание ИТП</v>
      </c>
      <c r="H214" s="2"/>
      <c r="I214" s="2"/>
      <c r="J214" s="2"/>
      <c r="K214" s="2"/>
      <c r="L214" s="2"/>
      <c r="M214" s="2"/>
      <c r="N214" s="2"/>
      <c r="O214" s="2">
        <f t="shared" ref="O214:AT214" si="169">O230</f>
        <v>20369.22</v>
      </c>
      <c r="P214" s="2">
        <f t="shared" si="169"/>
        <v>241.04</v>
      </c>
      <c r="Q214" s="2">
        <f t="shared" si="169"/>
        <v>0</v>
      </c>
      <c r="R214" s="2">
        <f t="shared" si="169"/>
        <v>0</v>
      </c>
      <c r="S214" s="2">
        <f t="shared" si="169"/>
        <v>20128.18</v>
      </c>
      <c r="T214" s="2">
        <f t="shared" si="169"/>
        <v>0</v>
      </c>
      <c r="U214" s="2">
        <f t="shared" si="169"/>
        <v>26.098500000000001</v>
      </c>
      <c r="V214" s="2">
        <f t="shared" si="169"/>
        <v>0</v>
      </c>
      <c r="W214" s="2">
        <f t="shared" si="169"/>
        <v>0</v>
      </c>
      <c r="X214" s="2">
        <f t="shared" si="169"/>
        <v>14089.72</v>
      </c>
      <c r="Y214" s="2">
        <f t="shared" si="169"/>
        <v>2012.82</v>
      </c>
      <c r="Z214" s="2">
        <f t="shared" si="169"/>
        <v>0</v>
      </c>
      <c r="AA214" s="2">
        <f t="shared" si="169"/>
        <v>0</v>
      </c>
      <c r="AB214" s="2">
        <f t="shared" si="169"/>
        <v>20369.22</v>
      </c>
      <c r="AC214" s="2">
        <f t="shared" si="169"/>
        <v>241.04</v>
      </c>
      <c r="AD214" s="2">
        <f t="shared" si="169"/>
        <v>0</v>
      </c>
      <c r="AE214" s="2">
        <f t="shared" si="169"/>
        <v>0</v>
      </c>
      <c r="AF214" s="2">
        <f t="shared" si="169"/>
        <v>20128.18</v>
      </c>
      <c r="AG214" s="2">
        <f t="shared" si="169"/>
        <v>0</v>
      </c>
      <c r="AH214" s="2">
        <f t="shared" si="169"/>
        <v>26.098500000000001</v>
      </c>
      <c r="AI214" s="2">
        <f t="shared" si="169"/>
        <v>0</v>
      </c>
      <c r="AJ214" s="2">
        <f t="shared" si="169"/>
        <v>0</v>
      </c>
      <c r="AK214" s="2">
        <f t="shared" si="169"/>
        <v>14089.72</v>
      </c>
      <c r="AL214" s="2">
        <f t="shared" si="169"/>
        <v>2012.82</v>
      </c>
      <c r="AM214" s="2">
        <f t="shared" si="169"/>
        <v>0</v>
      </c>
      <c r="AN214" s="2">
        <f t="shared" si="169"/>
        <v>0</v>
      </c>
      <c r="AO214" s="2">
        <f t="shared" si="169"/>
        <v>0</v>
      </c>
      <c r="AP214" s="2">
        <f t="shared" si="169"/>
        <v>0</v>
      </c>
      <c r="AQ214" s="2">
        <f t="shared" si="169"/>
        <v>0</v>
      </c>
      <c r="AR214" s="2">
        <f t="shared" si="169"/>
        <v>36471.760000000002</v>
      </c>
      <c r="AS214" s="2">
        <f t="shared" si="169"/>
        <v>0</v>
      </c>
      <c r="AT214" s="2">
        <f t="shared" si="169"/>
        <v>0</v>
      </c>
      <c r="AU214" s="2">
        <f t="shared" ref="AU214:BZ214" si="170">AU230</f>
        <v>36471.760000000002</v>
      </c>
      <c r="AV214" s="2">
        <f t="shared" si="170"/>
        <v>241.04</v>
      </c>
      <c r="AW214" s="2">
        <f t="shared" si="170"/>
        <v>241.04</v>
      </c>
      <c r="AX214" s="2">
        <f t="shared" si="170"/>
        <v>0</v>
      </c>
      <c r="AY214" s="2">
        <f t="shared" si="170"/>
        <v>241.04</v>
      </c>
      <c r="AZ214" s="2">
        <f t="shared" si="170"/>
        <v>0</v>
      </c>
      <c r="BA214" s="2">
        <f t="shared" si="170"/>
        <v>0</v>
      </c>
      <c r="BB214" s="2">
        <f t="shared" si="170"/>
        <v>0</v>
      </c>
      <c r="BC214" s="2">
        <f t="shared" si="170"/>
        <v>0</v>
      </c>
      <c r="BD214" s="2">
        <f t="shared" si="170"/>
        <v>0</v>
      </c>
      <c r="BE214" s="2">
        <f t="shared" si="170"/>
        <v>0</v>
      </c>
      <c r="BF214" s="2">
        <f t="shared" si="170"/>
        <v>0</v>
      </c>
      <c r="BG214" s="2">
        <f t="shared" si="170"/>
        <v>0</v>
      </c>
      <c r="BH214" s="2">
        <f t="shared" si="170"/>
        <v>0</v>
      </c>
      <c r="BI214" s="2">
        <f t="shared" si="170"/>
        <v>0</v>
      </c>
      <c r="BJ214" s="2">
        <f t="shared" si="170"/>
        <v>0</v>
      </c>
      <c r="BK214" s="2">
        <f t="shared" si="170"/>
        <v>0</v>
      </c>
      <c r="BL214" s="2">
        <f t="shared" si="170"/>
        <v>0</v>
      </c>
      <c r="BM214" s="2">
        <f t="shared" si="170"/>
        <v>0</v>
      </c>
      <c r="BN214" s="2">
        <f t="shared" si="170"/>
        <v>0</v>
      </c>
      <c r="BO214" s="2">
        <f t="shared" si="170"/>
        <v>0</v>
      </c>
      <c r="BP214" s="2">
        <f t="shared" si="170"/>
        <v>0</v>
      </c>
      <c r="BQ214" s="2">
        <f t="shared" si="170"/>
        <v>0</v>
      </c>
      <c r="BR214" s="2">
        <f t="shared" si="170"/>
        <v>0</v>
      </c>
      <c r="BS214" s="2">
        <f t="shared" si="170"/>
        <v>0</v>
      </c>
      <c r="BT214" s="2">
        <f t="shared" si="170"/>
        <v>0</v>
      </c>
      <c r="BU214" s="2">
        <f t="shared" si="170"/>
        <v>0</v>
      </c>
      <c r="BV214" s="2">
        <f t="shared" si="170"/>
        <v>0</v>
      </c>
      <c r="BW214" s="2">
        <f t="shared" si="170"/>
        <v>0</v>
      </c>
      <c r="BX214" s="2">
        <f t="shared" si="170"/>
        <v>0</v>
      </c>
      <c r="BY214" s="2">
        <f t="shared" si="170"/>
        <v>0</v>
      </c>
      <c r="BZ214" s="2">
        <f t="shared" si="170"/>
        <v>0</v>
      </c>
      <c r="CA214" s="2">
        <f t="shared" ref="CA214:DF214" si="171">CA230</f>
        <v>36471.760000000002</v>
      </c>
      <c r="CB214" s="2">
        <f t="shared" si="171"/>
        <v>0</v>
      </c>
      <c r="CC214" s="2">
        <f t="shared" si="171"/>
        <v>0</v>
      </c>
      <c r="CD214" s="2">
        <f t="shared" si="171"/>
        <v>36471.760000000002</v>
      </c>
      <c r="CE214" s="2">
        <f t="shared" si="171"/>
        <v>241.04</v>
      </c>
      <c r="CF214" s="2">
        <f t="shared" si="171"/>
        <v>241.04</v>
      </c>
      <c r="CG214" s="2">
        <f t="shared" si="171"/>
        <v>0</v>
      </c>
      <c r="CH214" s="2">
        <f t="shared" si="171"/>
        <v>241.04</v>
      </c>
      <c r="CI214" s="2">
        <f t="shared" si="171"/>
        <v>0</v>
      </c>
      <c r="CJ214" s="2">
        <f t="shared" si="171"/>
        <v>0</v>
      </c>
      <c r="CK214" s="2">
        <f t="shared" si="171"/>
        <v>0</v>
      </c>
      <c r="CL214" s="2">
        <f t="shared" si="171"/>
        <v>0</v>
      </c>
      <c r="CM214" s="2">
        <f t="shared" si="171"/>
        <v>0</v>
      </c>
      <c r="CN214" s="2">
        <f t="shared" si="171"/>
        <v>0</v>
      </c>
      <c r="CO214" s="2">
        <f t="shared" si="171"/>
        <v>0</v>
      </c>
      <c r="CP214" s="2">
        <f t="shared" si="171"/>
        <v>0</v>
      </c>
      <c r="CQ214" s="2">
        <f t="shared" si="171"/>
        <v>0</v>
      </c>
      <c r="CR214" s="2">
        <f t="shared" si="171"/>
        <v>0</v>
      </c>
      <c r="CS214" s="2">
        <f t="shared" si="171"/>
        <v>0</v>
      </c>
      <c r="CT214" s="2">
        <f t="shared" si="171"/>
        <v>0</v>
      </c>
      <c r="CU214" s="2">
        <f t="shared" si="171"/>
        <v>0</v>
      </c>
      <c r="CV214" s="2">
        <f t="shared" si="171"/>
        <v>0</v>
      </c>
      <c r="CW214" s="2">
        <f t="shared" si="171"/>
        <v>0</v>
      </c>
      <c r="CX214" s="2">
        <f t="shared" si="171"/>
        <v>0</v>
      </c>
      <c r="CY214" s="2">
        <f t="shared" si="171"/>
        <v>0</v>
      </c>
      <c r="CZ214" s="2">
        <f t="shared" si="171"/>
        <v>0</v>
      </c>
      <c r="DA214" s="2">
        <f t="shared" si="171"/>
        <v>0</v>
      </c>
      <c r="DB214" s="2">
        <f t="shared" si="171"/>
        <v>0</v>
      </c>
      <c r="DC214" s="2">
        <f t="shared" si="171"/>
        <v>0</v>
      </c>
      <c r="DD214" s="2">
        <f t="shared" si="171"/>
        <v>0</v>
      </c>
      <c r="DE214" s="2">
        <f t="shared" si="171"/>
        <v>0</v>
      </c>
      <c r="DF214" s="2">
        <f t="shared" si="171"/>
        <v>0</v>
      </c>
      <c r="DG214" s="3">
        <f t="shared" ref="DG214:EL214" si="172">DG230</f>
        <v>0</v>
      </c>
      <c r="DH214" s="3">
        <f t="shared" si="172"/>
        <v>0</v>
      </c>
      <c r="DI214" s="3">
        <f t="shared" si="172"/>
        <v>0</v>
      </c>
      <c r="DJ214" s="3">
        <f t="shared" si="172"/>
        <v>0</v>
      </c>
      <c r="DK214" s="3">
        <f t="shared" si="172"/>
        <v>0</v>
      </c>
      <c r="DL214" s="3">
        <f t="shared" si="172"/>
        <v>0</v>
      </c>
      <c r="DM214" s="3">
        <f t="shared" si="172"/>
        <v>0</v>
      </c>
      <c r="DN214" s="3">
        <f t="shared" si="172"/>
        <v>0</v>
      </c>
      <c r="DO214" s="3">
        <f t="shared" si="172"/>
        <v>0</v>
      </c>
      <c r="DP214" s="3">
        <f t="shared" si="172"/>
        <v>0</v>
      </c>
      <c r="DQ214" s="3">
        <f t="shared" si="172"/>
        <v>0</v>
      </c>
      <c r="DR214" s="3">
        <f t="shared" si="172"/>
        <v>0</v>
      </c>
      <c r="DS214" s="3">
        <f t="shared" si="172"/>
        <v>0</v>
      </c>
      <c r="DT214" s="3">
        <f t="shared" si="172"/>
        <v>0</v>
      </c>
      <c r="DU214" s="3">
        <f t="shared" si="172"/>
        <v>0</v>
      </c>
      <c r="DV214" s="3">
        <f t="shared" si="172"/>
        <v>0</v>
      </c>
      <c r="DW214" s="3">
        <f t="shared" si="172"/>
        <v>0</v>
      </c>
      <c r="DX214" s="3">
        <f t="shared" si="172"/>
        <v>0</v>
      </c>
      <c r="DY214" s="3">
        <f t="shared" si="172"/>
        <v>0</v>
      </c>
      <c r="DZ214" s="3">
        <f t="shared" si="172"/>
        <v>0</v>
      </c>
      <c r="EA214" s="3">
        <f t="shared" si="172"/>
        <v>0</v>
      </c>
      <c r="EB214" s="3">
        <f t="shared" si="172"/>
        <v>0</v>
      </c>
      <c r="EC214" s="3">
        <f t="shared" si="172"/>
        <v>0</v>
      </c>
      <c r="ED214" s="3">
        <f t="shared" si="172"/>
        <v>0</v>
      </c>
      <c r="EE214" s="3">
        <f t="shared" si="172"/>
        <v>0</v>
      </c>
      <c r="EF214" s="3">
        <f t="shared" si="172"/>
        <v>0</v>
      </c>
      <c r="EG214" s="3">
        <f t="shared" si="172"/>
        <v>0</v>
      </c>
      <c r="EH214" s="3">
        <f t="shared" si="172"/>
        <v>0</v>
      </c>
      <c r="EI214" s="3">
        <f t="shared" si="172"/>
        <v>0</v>
      </c>
      <c r="EJ214" s="3">
        <f t="shared" si="172"/>
        <v>0</v>
      </c>
      <c r="EK214" s="3">
        <f t="shared" si="172"/>
        <v>0</v>
      </c>
      <c r="EL214" s="3">
        <f t="shared" si="172"/>
        <v>0</v>
      </c>
      <c r="EM214" s="3">
        <f t="shared" ref="EM214:FR214" si="173">EM230</f>
        <v>0</v>
      </c>
      <c r="EN214" s="3">
        <f t="shared" si="173"/>
        <v>0</v>
      </c>
      <c r="EO214" s="3">
        <f t="shared" si="173"/>
        <v>0</v>
      </c>
      <c r="EP214" s="3">
        <f t="shared" si="173"/>
        <v>0</v>
      </c>
      <c r="EQ214" s="3">
        <f t="shared" si="173"/>
        <v>0</v>
      </c>
      <c r="ER214" s="3">
        <f t="shared" si="173"/>
        <v>0</v>
      </c>
      <c r="ES214" s="3">
        <f t="shared" si="173"/>
        <v>0</v>
      </c>
      <c r="ET214" s="3">
        <f t="shared" si="173"/>
        <v>0</v>
      </c>
      <c r="EU214" s="3">
        <f t="shared" si="173"/>
        <v>0</v>
      </c>
      <c r="EV214" s="3">
        <f t="shared" si="173"/>
        <v>0</v>
      </c>
      <c r="EW214" s="3">
        <f t="shared" si="173"/>
        <v>0</v>
      </c>
      <c r="EX214" s="3">
        <f t="shared" si="173"/>
        <v>0</v>
      </c>
      <c r="EY214" s="3">
        <f t="shared" si="173"/>
        <v>0</v>
      </c>
      <c r="EZ214" s="3">
        <f t="shared" si="173"/>
        <v>0</v>
      </c>
      <c r="FA214" s="3">
        <f t="shared" si="173"/>
        <v>0</v>
      </c>
      <c r="FB214" s="3">
        <f t="shared" si="173"/>
        <v>0</v>
      </c>
      <c r="FC214" s="3">
        <f t="shared" si="173"/>
        <v>0</v>
      </c>
      <c r="FD214" s="3">
        <f t="shared" si="173"/>
        <v>0</v>
      </c>
      <c r="FE214" s="3">
        <f t="shared" si="173"/>
        <v>0</v>
      </c>
      <c r="FF214" s="3">
        <f t="shared" si="173"/>
        <v>0</v>
      </c>
      <c r="FG214" s="3">
        <f t="shared" si="173"/>
        <v>0</v>
      </c>
      <c r="FH214" s="3">
        <f t="shared" si="173"/>
        <v>0</v>
      </c>
      <c r="FI214" s="3">
        <f t="shared" si="173"/>
        <v>0</v>
      </c>
      <c r="FJ214" s="3">
        <f t="shared" si="173"/>
        <v>0</v>
      </c>
      <c r="FK214" s="3">
        <f t="shared" si="173"/>
        <v>0</v>
      </c>
      <c r="FL214" s="3">
        <f t="shared" si="173"/>
        <v>0</v>
      </c>
      <c r="FM214" s="3">
        <f t="shared" si="173"/>
        <v>0</v>
      </c>
      <c r="FN214" s="3">
        <f t="shared" si="173"/>
        <v>0</v>
      </c>
      <c r="FO214" s="3">
        <f t="shared" si="173"/>
        <v>0</v>
      </c>
      <c r="FP214" s="3">
        <f t="shared" si="173"/>
        <v>0</v>
      </c>
      <c r="FQ214" s="3">
        <f t="shared" si="173"/>
        <v>0</v>
      </c>
      <c r="FR214" s="3">
        <f t="shared" si="173"/>
        <v>0</v>
      </c>
      <c r="FS214" s="3">
        <f t="shared" ref="FS214:GX214" si="174">FS230</f>
        <v>0</v>
      </c>
      <c r="FT214" s="3">
        <f t="shared" si="174"/>
        <v>0</v>
      </c>
      <c r="FU214" s="3">
        <f t="shared" si="174"/>
        <v>0</v>
      </c>
      <c r="FV214" s="3">
        <f t="shared" si="174"/>
        <v>0</v>
      </c>
      <c r="FW214" s="3">
        <f t="shared" si="174"/>
        <v>0</v>
      </c>
      <c r="FX214" s="3">
        <f t="shared" si="174"/>
        <v>0</v>
      </c>
      <c r="FY214" s="3">
        <f t="shared" si="174"/>
        <v>0</v>
      </c>
      <c r="FZ214" s="3">
        <f t="shared" si="174"/>
        <v>0</v>
      </c>
      <c r="GA214" s="3">
        <f t="shared" si="174"/>
        <v>0</v>
      </c>
      <c r="GB214" s="3">
        <f t="shared" si="174"/>
        <v>0</v>
      </c>
      <c r="GC214" s="3">
        <f t="shared" si="174"/>
        <v>0</v>
      </c>
      <c r="GD214" s="3">
        <f t="shared" si="174"/>
        <v>0</v>
      </c>
      <c r="GE214" s="3">
        <f t="shared" si="174"/>
        <v>0</v>
      </c>
      <c r="GF214" s="3">
        <f t="shared" si="174"/>
        <v>0</v>
      </c>
      <c r="GG214" s="3">
        <f t="shared" si="174"/>
        <v>0</v>
      </c>
      <c r="GH214" s="3">
        <f t="shared" si="174"/>
        <v>0</v>
      </c>
      <c r="GI214" s="3">
        <f t="shared" si="174"/>
        <v>0</v>
      </c>
      <c r="GJ214" s="3">
        <f t="shared" si="174"/>
        <v>0</v>
      </c>
      <c r="GK214" s="3">
        <f t="shared" si="174"/>
        <v>0</v>
      </c>
      <c r="GL214" s="3">
        <f t="shared" si="174"/>
        <v>0</v>
      </c>
      <c r="GM214" s="3">
        <f t="shared" si="174"/>
        <v>0</v>
      </c>
      <c r="GN214" s="3">
        <f t="shared" si="174"/>
        <v>0</v>
      </c>
      <c r="GO214" s="3">
        <f t="shared" si="174"/>
        <v>0</v>
      </c>
      <c r="GP214" s="3">
        <f t="shared" si="174"/>
        <v>0</v>
      </c>
      <c r="GQ214" s="3">
        <f t="shared" si="174"/>
        <v>0</v>
      </c>
      <c r="GR214" s="3">
        <f t="shared" si="174"/>
        <v>0</v>
      </c>
      <c r="GS214" s="3">
        <f t="shared" si="174"/>
        <v>0</v>
      </c>
      <c r="GT214" s="3">
        <f t="shared" si="174"/>
        <v>0</v>
      </c>
      <c r="GU214" s="3">
        <f t="shared" si="174"/>
        <v>0</v>
      </c>
      <c r="GV214" s="3">
        <f t="shared" si="174"/>
        <v>0</v>
      </c>
      <c r="GW214" s="3">
        <f t="shared" si="174"/>
        <v>0</v>
      </c>
      <c r="GX214" s="3">
        <f t="shared" si="174"/>
        <v>0</v>
      </c>
    </row>
    <row r="216" spans="1:245" x14ac:dyDescent="0.2">
      <c r="A216">
        <v>17</v>
      </c>
      <c r="B216">
        <v>1</v>
      </c>
      <c r="D216">
        <f>ROW(EtalonRes!A127)</f>
        <v>127</v>
      </c>
      <c r="E216" t="s">
        <v>3</v>
      </c>
      <c r="F216" t="s">
        <v>214</v>
      </c>
      <c r="G216" t="s">
        <v>215</v>
      </c>
      <c r="H216" t="s">
        <v>216</v>
      </c>
      <c r="I216">
        <v>1</v>
      </c>
      <c r="J216">
        <v>0</v>
      </c>
      <c r="K216">
        <v>1</v>
      </c>
      <c r="O216">
        <f>ROUND(CP216,2)</f>
        <v>178674.04</v>
      </c>
      <c r="P216">
        <f>ROUND(CQ216*I216,2)</f>
        <v>9682.33</v>
      </c>
      <c r="Q216">
        <f>ROUND(CR216*I216,2)</f>
        <v>0</v>
      </c>
      <c r="R216">
        <f>ROUND(CS216*I216,2)</f>
        <v>0</v>
      </c>
      <c r="S216">
        <f>ROUND(CT216*I216,2)</f>
        <v>168991.71</v>
      </c>
      <c r="T216">
        <f>ROUND(CU216*I216,2)</f>
        <v>0</v>
      </c>
      <c r="U216">
        <f>CV216*I216</f>
        <v>254.66666666666666</v>
      </c>
      <c r="V216">
        <f>CW216*I216</f>
        <v>0</v>
      </c>
      <c r="W216">
        <f>ROUND(CX216*I216,2)</f>
        <v>0</v>
      </c>
      <c r="X216">
        <f t="shared" ref="X216:Y219" si="175">ROUND(CY216,2)</f>
        <v>118294.2</v>
      </c>
      <c r="Y216">
        <f t="shared" si="175"/>
        <v>16899.169999999998</v>
      </c>
      <c r="AA216">
        <v>-1</v>
      </c>
      <c r="AB216">
        <f>ROUND((AC216+AD216+AF216),6)</f>
        <v>178674.03666700001</v>
      </c>
      <c r="AC216">
        <f>ROUND((((ES216/12)*4)),6)</f>
        <v>9682.3266669999994</v>
      </c>
      <c r="AD216">
        <f>ROUND((((((ET216/12)*4))-(((EU216/12)*4)))+AE216),6)</f>
        <v>0</v>
      </c>
      <c r="AE216">
        <f>ROUND((((EU216/12)*4)),6)</f>
        <v>0</v>
      </c>
      <c r="AF216">
        <f>ROUND((((EV216/12)*4)),6)</f>
        <v>168991.71</v>
      </c>
      <c r="AG216">
        <f>ROUND((AP216),6)</f>
        <v>0</v>
      </c>
      <c r="AH216">
        <f>(((EW216/12)*4))</f>
        <v>254.66666666666666</v>
      </c>
      <c r="AI216">
        <f>(((EX216/12)*4))</f>
        <v>0</v>
      </c>
      <c r="AJ216">
        <f>(AS216)</f>
        <v>0</v>
      </c>
      <c r="AK216">
        <v>536022.11</v>
      </c>
      <c r="AL216">
        <v>29046.98</v>
      </c>
      <c r="AM216">
        <v>0</v>
      </c>
      <c r="AN216">
        <v>0</v>
      </c>
      <c r="AO216">
        <v>506975.13</v>
      </c>
      <c r="AP216">
        <v>0</v>
      </c>
      <c r="AQ216">
        <v>764</v>
      </c>
      <c r="AR216">
        <v>0</v>
      </c>
      <c r="AS216">
        <v>0</v>
      </c>
      <c r="AT216">
        <v>70</v>
      </c>
      <c r="AU216">
        <v>10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217</v>
      </c>
      <c r="BM216">
        <v>0</v>
      </c>
      <c r="BN216">
        <v>0</v>
      </c>
      <c r="BO216" t="s">
        <v>3</v>
      </c>
      <c r="BP216">
        <v>0</v>
      </c>
      <c r="BQ216">
        <v>1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10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>(P216+Q216+S216)</f>
        <v>178674.03999999998</v>
      </c>
      <c r="CQ216">
        <f>(AC216*BC216*AW216)</f>
        <v>9682.3266669999994</v>
      </c>
      <c r="CR216">
        <f>((((((ET216/12)*4))*BB216-(((EU216/12)*4))*BS216)+AE216*BS216)*AV216)</f>
        <v>0</v>
      </c>
      <c r="CS216">
        <f>(AE216*BS216*AV216)</f>
        <v>0</v>
      </c>
      <c r="CT216">
        <f>(AF216*BA216*AV216)</f>
        <v>168991.71</v>
      </c>
      <c r="CU216">
        <f>AG216</f>
        <v>0</v>
      </c>
      <c r="CV216">
        <f>(AH216*AV216)</f>
        <v>254.66666666666666</v>
      </c>
      <c r="CW216">
        <f t="shared" ref="CW216:CX219" si="176">AI216</f>
        <v>0</v>
      </c>
      <c r="CX216">
        <f t="shared" si="176"/>
        <v>0</v>
      </c>
      <c r="CY216">
        <f>((S216*BZ216)/100)</f>
        <v>118294.19699999999</v>
      </c>
      <c r="CZ216">
        <f>((S216*CA216)/100)</f>
        <v>16899.170999999998</v>
      </c>
      <c r="DC216" t="s">
        <v>3</v>
      </c>
      <c r="DD216" t="s">
        <v>218</v>
      </c>
      <c r="DE216" t="s">
        <v>218</v>
      </c>
      <c r="DF216" t="s">
        <v>218</v>
      </c>
      <c r="DG216" t="s">
        <v>218</v>
      </c>
      <c r="DH216" t="s">
        <v>3</v>
      </c>
      <c r="DI216" t="s">
        <v>218</v>
      </c>
      <c r="DJ216" t="s">
        <v>218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1013</v>
      </c>
      <c r="DV216" t="s">
        <v>216</v>
      </c>
      <c r="DW216" t="s">
        <v>216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1441815344</v>
      </c>
      <c r="EF216">
        <v>1</v>
      </c>
      <c r="EG216" t="s">
        <v>21</v>
      </c>
      <c r="EH216">
        <v>0</v>
      </c>
      <c r="EI216" t="s">
        <v>3</v>
      </c>
      <c r="EJ216">
        <v>4</v>
      </c>
      <c r="EK216">
        <v>0</v>
      </c>
      <c r="EL216" t="s">
        <v>22</v>
      </c>
      <c r="EM216" t="s">
        <v>23</v>
      </c>
      <c r="EO216" t="s">
        <v>3</v>
      </c>
      <c r="EQ216">
        <v>1311744</v>
      </c>
      <c r="ER216">
        <v>536022.11</v>
      </c>
      <c r="ES216">
        <v>29046.98</v>
      </c>
      <c r="ET216">
        <v>0</v>
      </c>
      <c r="EU216">
        <v>0</v>
      </c>
      <c r="EV216">
        <v>506975.13</v>
      </c>
      <c r="EW216">
        <v>764</v>
      </c>
      <c r="EX216">
        <v>0</v>
      </c>
      <c r="EY216">
        <v>0</v>
      </c>
      <c r="FQ216">
        <v>0</v>
      </c>
      <c r="FR216">
        <f>ROUND(IF(BI216=3,GM216,0),2)</f>
        <v>0</v>
      </c>
      <c r="FS216">
        <v>0</v>
      </c>
      <c r="FX216">
        <v>70</v>
      </c>
      <c r="FY216">
        <v>10</v>
      </c>
      <c r="GA216" t="s">
        <v>3</v>
      </c>
      <c r="GD216">
        <v>0</v>
      </c>
      <c r="GF216">
        <v>-1695867189</v>
      </c>
      <c r="GG216">
        <v>2</v>
      </c>
      <c r="GH216">
        <v>1</v>
      </c>
      <c r="GI216">
        <v>-2</v>
      </c>
      <c r="GJ216">
        <v>0</v>
      </c>
      <c r="GK216">
        <f>ROUND(R216*(R12)/100,2)</f>
        <v>0</v>
      </c>
      <c r="GL216">
        <f>ROUND(IF(AND(BH216=3,BI216=3,FS216&lt;&gt;0),P216,0),2)</f>
        <v>0</v>
      </c>
      <c r="GM216">
        <f>ROUND(O216+X216+Y216+GK216,2)+GX216</f>
        <v>313867.40999999997</v>
      </c>
      <c r="GN216">
        <f>IF(OR(BI216=0,BI216=1),GM216-GX216,0)</f>
        <v>0</v>
      </c>
      <c r="GO216">
        <f>IF(BI216=2,GM216-GX216,0)</f>
        <v>0</v>
      </c>
      <c r="GP216">
        <f>IF(BI216=4,GM216-GX216,0)</f>
        <v>313867.40999999997</v>
      </c>
      <c r="GR216">
        <v>0</v>
      </c>
      <c r="GS216">
        <v>3</v>
      </c>
      <c r="GT216">
        <v>0</v>
      </c>
      <c r="GU216" t="s">
        <v>3</v>
      </c>
      <c r="GV216">
        <f>ROUND((GT216),6)</f>
        <v>0</v>
      </c>
      <c r="GW216">
        <v>1</v>
      </c>
      <c r="GX216">
        <f>ROUND(HC216*I216,2)</f>
        <v>0</v>
      </c>
      <c r="HA216">
        <v>0</v>
      </c>
      <c r="HB216">
        <v>0</v>
      </c>
      <c r="HC216">
        <f>GV216*GW216</f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17</v>
      </c>
      <c r="B217">
        <v>1</v>
      </c>
      <c r="D217">
        <f>ROW(EtalonRes!A131)</f>
        <v>131</v>
      </c>
      <c r="E217" t="s">
        <v>3</v>
      </c>
      <c r="F217" t="s">
        <v>219</v>
      </c>
      <c r="G217" t="s">
        <v>220</v>
      </c>
      <c r="H217" t="s">
        <v>32</v>
      </c>
      <c r="I217">
        <v>1</v>
      </c>
      <c r="J217">
        <v>0</v>
      </c>
      <c r="K217">
        <v>1</v>
      </c>
      <c r="O217">
        <f>ROUND(CP217,2)</f>
        <v>11654.49</v>
      </c>
      <c r="P217">
        <f>ROUND(CQ217*I217,2)</f>
        <v>130.58000000000001</v>
      </c>
      <c r="Q217">
        <f>ROUND(CR217*I217,2)</f>
        <v>0</v>
      </c>
      <c r="R217">
        <f>ROUND(CS217*I217,2)</f>
        <v>0</v>
      </c>
      <c r="S217">
        <f>ROUND(CT217*I217,2)</f>
        <v>11523.91</v>
      </c>
      <c r="T217">
        <f>ROUND(CU217*I217,2)</f>
        <v>0</v>
      </c>
      <c r="U217">
        <f>CV217*I217</f>
        <v>17.34</v>
      </c>
      <c r="V217">
        <f>CW217*I217</f>
        <v>0</v>
      </c>
      <c r="W217">
        <f>ROUND(CX217*I217,2)</f>
        <v>0</v>
      </c>
      <c r="X217">
        <f t="shared" si="175"/>
        <v>8066.74</v>
      </c>
      <c r="Y217">
        <f t="shared" si="175"/>
        <v>1152.3900000000001</v>
      </c>
      <c r="AA217">
        <v>-1</v>
      </c>
      <c r="AB217">
        <f>ROUND((AC217+AD217+AF217),6)</f>
        <v>11654.49</v>
      </c>
      <c r="AC217">
        <f>ROUND((ES217),6)</f>
        <v>130.58000000000001</v>
      </c>
      <c r="AD217">
        <f>ROUND((((ET217)-(EU217))+AE217),6)</f>
        <v>0</v>
      </c>
      <c r="AE217">
        <f>ROUND((EU217),6)</f>
        <v>0</v>
      </c>
      <c r="AF217">
        <f>ROUND((EV217),6)</f>
        <v>11523.91</v>
      </c>
      <c r="AG217">
        <f>ROUND((AP217),6)</f>
        <v>0</v>
      </c>
      <c r="AH217">
        <f>(EW217)</f>
        <v>17.34</v>
      </c>
      <c r="AI217">
        <f>(EX217)</f>
        <v>0</v>
      </c>
      <c r="AJ217">
        <f>(AS217)</f>
        <v>0</v>
      </c>
      <c r="AK217">
        <v>11654.49</v>
      </c>
      <c r="AL217">
        <v>130.58000000000001</v>
      </c>
      <c r="AM217">
        <v>0</v>
      </c>
      <c r="AN217">
        <v>0</v>
      </c>
      <c r="AO217">
        <v>11523.91</v>
      </c>
      <c r="AP217">
        <v>0</v>
      </c>
      <c r="AQ217">
        <v>17.34</v>
      </c>
      <c r="AR217">
        <v>0</v>
      </c>
      <c r="AS217">
        <v>0</v>
      </c>
      <c r="AT217">
        <v>70</v>
      </c>
      <c r="AU217">
        <v>10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221</v>
      </c>
      <c r="BM217">
        <v>0</v>
      </c>
      <c r="BN217">
        <v>0</v>
      </c>
      <c r="BO217" t="s">
        <v>3</v>
      </c>
      <c r="BP217">
        <v>0</v>
      </c>
      <c r="BQ217">
        <v>1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10</v>
      </c>
      <c r="CB217" t="s">
        <v>3</v>
      </c>
      <c r="CE217">
        <v>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>(P217+Q217+S217)</f>
        <v>11654.49</v>
      </c>
      <c r="CQ217">
        <f>(AC217*BC217*AW217)</f>
        <v>130.58000000000001</v>
      </c>
      <c r="CR217">
        <f>((((ET217)*BB217-(EU217)*BS217)+AE217*BS217)*AV217)</f>
        <v>0</v>
      </c>
      <c r="CS217">
        <f>(AE217*BS217*AV217)</f>
        <v>0</v>
      </c>
      <c r="CT217">
        <f>(AF217*BA217*AV217)</f>
        <v>11523.91</v>
      </c>
      <c r="CU217">
        <f>AG217</f>
        <v>0</v>
      </c>
      <c r="CV217">
        <f>(AH217*AV217)</f>
        <v>17.34</v>
      </c>
      <c r="CW217">
        <f t="shared" si="176"/>
        <v>0</v>
      </c>
      <c r="CX217">
        <f t="shared" si="176"/>
        <v>0</v>
      </c>
      <c r="CY217">
        <f>((S217*BZ217)/100)</f>
        <v>8066.7369999999992</v>
      </c>
      <c r="CZ217">
        <f>((S217*CA217)/100)</f>
        <v>1152.3910000000001</v>
      </c>
      <c r="DC217" t="s">
        <v>3</v>
      </c>
      <c r="DD217" t="s">
        <v>3</v>
      </c>
      <c r="DE217" t="s">
        <v>3</v>
      </c>
      <c r="DF217" t="s">
        <v>3</v>
      </c>
      <c r="DG217" t="s">
        <v>3</v>
      </c>
      <c r="DH217" t="s">
        <v>3</v>
      </c>
      <c r="DI217" t="s">
        <v>3</v>
      </c>
      <c r="DJ217" t="s">
        <v>3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16987630</v>
      </c>
      <c r="DV217" t="s">
        <v>32</v>
      </c>
      <c r="DW217" t="s">
        <v>32</v>
      </c>
      <c r="DX217">
        <v>1</v>
      </c>
      <c r="DZ217" t="s">
        <v>3</v>
      </c>
      <c r="EA217" t="s">
        <v>3</v>
      </c>
      <c r="EB217" t="s">
        <v>3</v>
      </c>
      <c r="EC217" t="s">
        <v>3</v>
      </c>
      <c r="EE217">
        <v>1441815344</v>
      </c>
      <c r="EF217">
        <v>1</v>
      </c>
      <c r="EG217" t="s">
        <v>21</v>
      </c>
      <c r="EH217">
        <v>0</v>
      </c>
      <c r="EI217" t="s">
        <v>3</v>
      </c>
      <c r="EJ217">
        <v>4</v>
      </c>
      <c r="EK217">
        <v>0</v>
      </c>
      <c r="EL217" t="s">
        <v>22</v>
      </c>
      <c r="EM217" t="s">
        <v>23</v>
      </c>
      <c r="EO217" t="s">
        <v>3</v>
      </c>
      <c r="EQ217">
        <v>1024</v>
      </c>
      <c r="ER217">
        <v>11654.49</v>
      </c>
      <c r="ES217">
        <v>130.58000000000001</v>
      </c>
      <c r="ET217">
        <v>0</v>
      </c>
      <c r="EU217">
        <v>0</v>
      </c>
      <c r="EV217">
        <v>11523.91</v>
      </c>
      <c r="EW217">
        <v>17.34</v>
      </c>
      <c r="EX217">
        <v>0</v>
      </c>
      <c r="EY217">
        <v>0</v>
      </c>
      <c r="FQ217">
        <v>0</v>
      </c>
      <c r="FR217">
        <f>ROUND(IF(BI217=3,GM217,0),2)</f>
        <v>0</v>
      </c>
      <c r="FS217">
        <v>0</v>
      </c>
      <c r="FX217">
        <v>70</v>
      </c>
      <c r="FY217">
        <v>10</v>
      </c>
      <c r="GA217" t="s">
        <v>3</v>
      </c>
      <c r="GD217">
        <v>0</v>
      </c>
      <c r="GF217">
        <v>-1480099811</v>
      </c>
      <c r="GG217">
        <v>2</v>
      </c>
      <c r="GH217">
        <v>1</v>
      </c>
      <c r="GI217">
        <v>-2</v>
      </c>
      <c r="GJ217">
        <v>0</v>
      </c>
      <c r="GK217">
        <f>ROUND(R217*(R12)/100,2)</f>
        <v>0</v>
      </c>
      <c r="GL217">
        <f>ROUND(IF(AND(BH217=3,BI217=3,FS217&lt;&gt;0),P217,0),2)</f>
        <v>0</v>
      </c>
      <c r="GM217">
        <f>ROUND(O217+X217+Y217+GK217,2)+GX217</f>
        <v>20873.62</v>
      </c>
      <c r="GN217">
        <f>IF(OR(BI217=0,BI217=1),GM217-GX217,0)</f>
        <v>0</v>
      </c>
      <c r="GO217">
        <f>IF(BI217=2,GM217-GX217,0)</f>
        <v>0</v>
      </c>
      <c r="GP217">
        <f>IF(BI217=4,GM217-GX217,0)</f>
        <v>20873.62</v>
      </c>
      <c r="GR217">
        <v>0</v>
      </c>
      <c r="GS217">
        <v>3</v>
      </c>
      <c r="GT217">
        <v>0</v>
      </c>
      <c r="GU217" t="s">
        <v>3</v>
      </c>
      <c r="GV217">
        <f>ROUND((GT217),6)</f>
        <v>0</v>
      </c>
      <c r="GW217">
        <v>1</v>
      </c>
      <c r="GX217">
        <f>ROUND(HC217*I217,2)</f>
        <v>0</v>
      </c>
      <c r="HA217">
        <v>0</v>
      </c>
      <c r="HB217">
        <v>0</v>
      </c>
      <c r="HC217">
        <f>GV217*GW217</f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1</v>
      </c>
      <c r="D218">
        <f>ROW(EtalonRes!A132)</f>
        <v>132</v>
      </c>
      <c r="E218" t="s">
        <v>3</v>
      </c>
      <c r="F218" t="s">
        <v>222</v>
      </c>
      <c r="G218" t="s">
        <v>223</v>
      </c>
      <c r="H218" t="s">
        <v>41</v>
      </c>
      <c r="I218">
        <f>ROUND((1)/10,9)</f>
        <v>0.1</v>
      </c>
      <c r="J218">
        <v>0</v>
      </c>
      <c r="K218">
        <f>ROUND((1)/10,9)</f>
        <v>0.1</v>
      </c>
      <c r="O218">
        <f>ROUND(CP218,2)</f>
        <v>3390.01</v>
      </c>
      <c r="P218">
        <f>ROUND(CQ218*I218,2)</f>
        <v>0</v>
      </c>
      <c r="Q218">
        <f>ROUND(CR218*I218,2)</f>
        <v>0</v>
      </c>
      <c r="R218">
        <f>ROUND(CS218*I218,2)</f>
        <v>0</v>
      </c>
      <c r="S218">
        <f>ROUND(CT218*I218,2)</f>
        <v>3390.01</v>
      </c>
      <c r="T218">
        <f>ROUND(CU218*I218,2)</f>
        <v>0</v>
      </c>
      <c r="U218">
        <f>CV218*I218</f>
        <v>5.49</v>
      </c>
      <c r="V218">
        <f>CW218*I218</f>
        <v>0</v>
      </c>
      <c r="W218">
        <f>ROUND(CX218*I218,2)</f>
        <v>0</v>
      </c>
      <c r="X218">
        <f t="shared" si="175"/>
        <v>2373.0100000000002</v>
      </c>
      <c r="Y218">
        <f t="shared" si="175"/>
        <v>339</v>
      </c>
      <c r="AA218">
        <v>-1</v>
      </c>
      <c r="AB218">
        <f>ROUND((AC218+AD218+AF218),6)</f>
        <v>33900.14</v>
      </c>
      <c r="AC218">
        <f>ROUND(((ES218*122)),6)</f>
        <v>0</v>
      </c>
      <c r="AD218">
        <f>ROUND(((((ET218*122))-((EU218*122)))+AE218),6)</f>
        <v>0</v>
      </c>
      <c r="AE218">
        <f>ROUND(((EU218*122)),6)</f>
        <v>0</v>
      </c>
      <c r="AF218">
        <f>ROUND(((EV218*122)),6)</f>
        <v>33900.14</v>
      </c>
      <c r="AG218">
        <f>ROUND((AP218),6)</f>
        <v>0</v>
      </c>
      <c r="AH218">
        <f>((EW218*122))</f>
        <v>54.9</v>
      </c>
      <c r="AI218">
        <f>((EX218*122))</f>
        <v>0</v>
      </c>
      <c r="AJ218">
        <f>(AS218)</f>
        <v>0</v>
      </c>
      <c r="AK218">
        <v>277.87</v>
      </c>
      <c r="AL218">
        <v>0</v>
      </c>
      <c r="AM218">
        <v>0</v>
      </c>
      <c r="AN218">
        <v>0</v>
      </c>
      <c r="AO218">
        <v>277.87</v>
      </c>
      <c r="AP218">
        <v>0</v>
      </c>
      <c r="AQ218">
        <v>0.45</v>
      </c>
      <c r="AR218">
        <v>0</v>
      </c>
      <c r="AS218">
        <v>0</v>
      </c>
      <c r="AT218">
        <v>70</v>
      </c>
      <c r="AU218">
        <v>10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224</v>
      </c>
      <c r="BM218">
        <v>0</v>
      </c>
      <c r="BN218">
        <v>0</v>
      </c>
      <c r="BO218" t="s">
        <v>3</v>
      </c>
      <c r="BP218">
        <v>0</v>
      </c>
      <c r="BQ218">
        <v>1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10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>(P218+Q218+S218)</f>
        <v>3390.01</v>
      </c>
      <c r="CQ218">
        <f>(AC218*BC218*AW218)</f>
        <v>0</v>
      </c>
      <c r="CR218">
        <f>(((((ET218*122))*BB218-((EU218*122))*BS218)+AE218*BS218)*AV218)</f>
        <v>0</v>
      </c>
      <c r="CS218">
        <f>(AE218*BS218*AV218)</f>
        <v>0</v>
      </c>
      <c r="CT218">
        <f>(AF218*BA218*AV218)</f>
        <v>33900.14</v>
      </c>
      <c r="CU218">
        <f>AG218</f>
        <v>0</v>
      </c>
      <c r="CV218">
        <f>(AH218*AV218)</f>
        <v>54.9</v>
      </c>
      <c r="CW218">
        <f t="shared" si="176"/>
        <v>0</v>
      </c>
      <c r="CX218">
        <f t="shared" si="176"/>
        <v>0</v>
      </c>
      <c r="CY218">
        <f>((S218*BZ218)/100)</f>
        <v>2373.0070000000001</v>
      </c>
      <c r="CZ218">
        <f>((S218*CA218)/100)</f>
        <v>339.00100000000003</v>
      </c>
      <c r="DC218" t="s">
        <v>3</v>
      </c>
      <c r="DD218" t="s">
        <v>225</v>
      </c>
      <c r="DE218" t="s">
        <v>225</v>
      </c>
      <c r="DF218" t="s">
        <v>225</v>
      </c>
      <c r="DG218" t="s">
        <v>225</v>
      </c>
      <c r="DH218" t="s">
        <v>3</v>
      </c>
      <c r="DI218" t="s">
        <v>225</v>
      </c>
      <c r="DJ218" t="s">
        <v>225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16987630</v>
      </c>
      <c r="DV218" t="s">
        <v>41</v>
      </c>
      <c r="DW218" t="s">
        <v>41</v>
      </c>
      <c r="DX218">
        <v>10</v>
      </c>
      <c r="DZ218" t="s">
        <v>3</v>
      </c>
      <c r="EA218" t="s">
        <v>3</v>
      </c>
      <c r="EB218" t="s">
        <v>3</v>
      </c>
      <c r="EC218" t="s">
        <v>3</v>
      </c>
      <c r="EE218">
        <v>1441815344</v>
      </c>
      <c r="EF218">
        <v>1</v>
      </c>
      <c r="EG218" t="s">
        <v>21</v>
      </c>
      <c r="EH218">
        <v>0</v>
      </c>
      <c r="EI218" t="s">
        <v>3</v>
      </c>
      <c r="EJ218">
        <v>4</v>
      </c>
      <c r="EK218">
        <v>0</v>
      </c>
      <c r="EL218" t="s">
        <v>22</v>
      </c>
      <c r="EM218" t="s">
        <v>23</v>
      </c>
      <c r="EO218" t="s">
        <v>3</v>
      </c>
      <c r="EQ218">
        <v>1024</v>
      </c>
      <c r="ER218">
        <v>277.87</v>
      </c>
      <c r="ES218">
        <v>0</v>
      </c>
      <c r="ET218">
        <v>0</v>
      </c>
      <c r="EU218">
        <v>0</v>
      </c>
      <c r="EV218">
        <v>277.87</v>
      </c>
      <c r="EW218">
        <v>0.45</v>
      </c>
      <c r="EX218">
        <v>0</v>
      </c>
      <c r="EY218">
        <v>0</v>
      </c>
      <c r="FQ218">
        <v>0</v>
      </c>
      <c r="FR218">
        <f>ROUND(IF(BI218=3,GM218,0),2)</f>
        <v>0</v>
      </c>
      <c r="FS218">
        <v>0</v>
      </c>
      <c r="FX218">
        <v>70</v>
      </c>
      <c r="FY218">
        <v>10</v>
      </c>
      <c r="GA218" t="s">
        <v>3</v>
      </c>
      <c r="GD218">
        <v>0</v>
      </c>
      <c r="GF218">
        <v>1119209894</v>
      </c>
      <c r="GG218">
        <v>2</v>
      </c>
      <c r="GH218">
        <v>1</v>
      </c>
      <c r="GI218">
        <v>-2</v>
      </c>
      <c r="GJ218">
        <v>0</v>
      </c>
      <c r="GK218">
        <f>ROUND(R218*(R12)/100,2)</f>
        <v>0</v>
      </c>
      <c r="GL218">
        <f>ROUND(IF(AND(BH218=3,BI218=3,FS218&lt;&gt;0),P218,0),2)</f>
        <v>0</v>
      </c>
      <c r="GM218">
        <f>ROUND(O218+X218+Y218+GK218,2)+GX218</f>
        <v>6102.02</v>
      </c>
      <c r="GN218">
        <f>IF(OR(BI218=0,BI218=1),GM218-GX218,0)</f>
        <v>0</v>
      </c>
      <c r="GO218">
        <f>IF(BI218=2,GM218-GX218,0)</f>
        <v>0</v>
      </c>
      <c r="GP218">
        <f>IF(BI218=4,GM218-GX218,0)</f>
        <v>6102.02</v>
      </c>
      <c r="GR218">
        <v>0</v>
      </c>
      <c r="GS218">
        <v>3</v>
      </c>
      <c r="GT218">
        <v>0</v>
      </c>
      <c r="GU218" t="s">
        <v>3</v>
      </c>
      <c r="GV218">
        <f>ROUND((GT218),6)</f>
        <v>0</v>
      </c>
      <c r="GW218">
        <v>1</v>
      </c>
      <c r="GX218">
        <f>ROUND(HC218*I218,2)</f>
        <v>0</v>
      </c>
      <c r="HA218">
        <v>0</v>
      </c>
      <c r="HB218">
        <v>0</v>
      </c>
      <c r="HC218">
        <f>GV218*GW218</f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D219">
        <f>ROW(EtalonRes!A135)</f>
        <v>135</v>
      </c>
      <c r="E219" t="s">
        <v>3</v>
      </c>
      <c r="F219" t="s">
        <v>226</v>
      </c>
      <c r="G219" t="s">
        <v>227</v>
      </c>
      <c r="H219" t="s">
        <v>32</v>
      </c>
      <c r="I219">
        <v>4</v>
      </c>
      <c r="J219">
        <v>0</v>
      </c>
      <c r="K219">
        <v>4</v>
      </c>
      <c r="O219">
        <f>ROUND(CP219,2)</f>
        <v>7918.95</v>
      </c>
      <c r="P219">
        <f>ROUND(CQ219*I219,2)</f>
        <v>10.08</v>
      </c>
      <c r="Q219">
        <f>ROUND(CR219*I219,2)</f>
        <v>3196.72</v>
      </c>
      <c r="R219">
        <f>ROUND(CS219*I219,2)</f>
        <v>2026.95</v>
      </c>
      <c r="S219">
        <f>ROUND(CT219*I219,2)</f>
        <v>4712.1499999999996</v>
      </c>
      <c r="T219">
        <f>ROUND(CU219*I219,2)</f>
        <v>0</v>
      </c>
      <c r="U219">
        <f>CV219*I219</f>
        <v>6.6400000000000006</v>
      </c>
      <c r="V219">
        <f>CW219*I219</f>
        <v>0</v>
      </c>
      <c r="W219">
        <f>ROUND(CX219*I219,2)</f>
        <v>0</v>
      </c>
      <c r="X219">
        <f t="shared" si="175"/>
        <v>3298.51</v>
      </c>
      <c r="Y219">
        <f t="shared" si="175"/>
        <v>471.22</v>
      </c>
      <c r="AA219">
        <v>-1</v>
      </c>
      <c r="AB219">
        <f>ROUND((AC219+AD219+AF219),6)</f>
        <v>1979.7366669999999</v>
      </c>
      <c r="AC219">
        <f>ROUND((((ES219/12)*4)),6)</f>
        <v>2.52</v>
      </c>
      <c r="AD219">
        <f>ROUND((((((ET219/12)*4))-(((EU219/12)*4)))+AE219),6)</f>
        <v>799.18</v>
      </c>
      <c r="AE219">
        <f>ROUND((((EU219/12)*4)),6)</f>
        <v>506.73666700000001</v>
      </c>
      <c r="AF219">
        <f>ROUND((((EV219/12)*4)),6)</f>
        <v>1178.0366670000001</v>
      </c>
      <c r="AG219">
        <f>ROUND((AP219),6)</f>
        <v>0</v>
      </c>
      <c r="AH219">
        <f>(((EW219/12)*4))</f>
        <v>1.6600000000000001</v>
      </c>
      <c r="AI219">
        <f>(((EX219/12)*4))</f>
        <v>0</v>
      </c>
      <c r="AJ219">
        <f>(AS219)</f>
        <v>0</v>
      </c>
      <c r="AK219">
        <v>5939.21</v>
      </c>
      <c r="AL219">
        <v>7.56</v>
      </c>
      <c r="AM219">
        <v>2397.54</v>
      </c>
      <c r="AN219">
        <v>1520.21</v>
      </c>
      <c r="AO219">
        <v>3534.11</v>
      </c>
      <c r="AP219">
        <v>0</v>
      </c>
      <c r="AQ219">
        <v>4.9800000000000004</v>
      </c>
      <c r="AR219">
        <v>0</v>
      </c>
      <c r="AS219">
        <v>0</v>
      </c>
      <c r="AT219">
        <v>70</v>
      </c>
      <c r="AU219">
        <v>10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228</v>
      </c>
      <c r="BM219">
        <v>0</v>
      </c>
      <c r="BN219">
        <v>0</v>
      </c>
      <c r="BO219" t="s">
        <v>3</v>
      </c>
      <c r="BP219">
        <v>0</v>
      </c>
      <c r="BQ219">
        <v>1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10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>(P219+Q219+S219)</f>
        <v>7918.9499999999989</v>
      </c>
      <c r="CQ219">
        <f>(AC219*BC219*AW219)</f>
        <v>2.52</v>
      </c>
      <c r="CR219">
        <f>((((((ET219/12)*4))*BB219-(((EU219/12)*4))*BS219)+AE219*BS219)*AV219)</f>
        <v>799.18000033333328</v>
      </c>
      <c r="CS219">
        <f>(AE219*BS219*AV219)</f>
        <v>506.73666700000001</v>
      </c>
      <c r="CT219">
        <f>(AF219*BA219*AV219)</f>
        <v>1178.0366670000001</v>
      </c>
      <c r="CU219">
        <f>AG219</f>
        <v>0</v>
      </c>
      <c r="CV219">
        <f>(AH219*AV219)</f>
        <v>1.6600000000000001</v>
      </c>
      <c r="CW219">
        <f t="shared" si="176"/>
        <v>0</v>
      </c>
      <c r="CX219">
        <f t="shared" si="176"/>
        <v>0</v>
      </c>
      <c r="CY219">
        <f>((S219*BZ219)/100)</f>
        <v>3298.5050000000001</v>
      </c>
      <c r="CZ219">
        <f>((S219*CA219)/100)</f>
        <v>471.21499999999997</v>
      </c>
      <c r="DC219" t="s">
        <v>3</v>
      </c>
      <c r="DD219" t="s">
        <v>218</v>
      </c>
      <c r="DE219" t="s">
        <v>218</v>
      </c>
      <c r="DF219" t="s">
        <v>218</v>
      </c>
      <c r="DG219" t="s">
        <v>218</v>
      </c>
      <c r="DH219" t="s">
        <v>3</v>
      </c>
      <c r="DI219" t="s">
        <v>218</v>
      </c>
      <c r="DJ219" t="s">
        <v>218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16987630</v>
      </c>
      <c r="DV219" t="s">
        <v>32</v>
      </c>
      <c r="DW219" t="s">
        <v>32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1441815344</v>
      </c>
      <c r="EF219">
        <v>1</v>
      </c>
      <c r="EG219" t="s">
        <v>21</v>
      </c>
      <c r="EH219">
        <v>0</v>
      </c>
      <c r="EI219" t="s">
        <v>3</v>
      </c>
      <c r="EJ219">
        <v>4</v>
      </c>
      <c r="EK219">
        <v>0</v>
      </c>
      <c r="EL219" t="s">
        <v>22</v>
      </c>
      <c r="EM219" t="s">
        <v>23</v>
      </c>
      <c r="EO219" t="s">
        <v>3</v>
      </c>
      <c r="EQ219">
        <v>1311744</v>
      </c>
      <c r="ER219">
        <v>5939.21</v>
      </c>
      <c r="ES219">
        <v>7.56</v>
      </c>
      <c r="ET219">
        <v>2397.54</v>
      </c>
      <c r="EU219">
        <v>1520.21</v>
      </c>
      <c r="EV219">
        <v>3534.11</v>
      </c>
      <c r="EW219">
        <v>4.9800000000000004</v>
      </c>
      <c r="EX219">
        <v>0</v>
      </c>
      <c r="EY219">
        <v>0</v>
      </c>
      <c r="FQ219">
        <v>0</v>
      </c>
      <c r="FR219">
        <f>ROUND(IF(BI219=3,GM219,0),2)</f>
        <v>0</v>
      </c>
      <c r="FS219">
        <v>0</v>
      </c>
      <c r="FX219">
        <v>70</v>
      </c>
      <c r="FY219">
        <v>10</v>
      </c>
      <c r="GA219" t="s">
        <v>3</v>
      </c>
      <c r="GD219">
        <v>0</v>
      </c>
      <c r="GF219">
        <v>1085294412</v>
      </c>
      <c r="GG219">
        <v>2</v>
      </c>
      <c r="GH219">
        <v>1</v>
      </c>
      <c r="GI219">
        <v>-2</v>
      </c>
      <c r="GJ219">
        <v>0</v>
      </c>
      <c r="GK219">
        <f>ROUND(R219*(R12)/100,2)</f>
        <v>2189.11</v>
      </c>
      <c r="GL219">
        <f>ROUND(IF(AND(BH219=3,BI219=3,FS219&lt;&gt;0),P219,0),2)</f>
        <v>0</v>
      </c>
      <c r="GM219">
        <f>ROUND(O219+X219+Y219+GK219,2)+GX219</f>
        <v>13877.79</v>
      </c>
      <c r="GN219">
        <f>IF(OR(BI219=0,BI219=1),GM219-GX219,0)</f>
        <v>0</v>
      </c>
      <c r="GO219">
        <f>IF(BI219=2,GM219-GX219,0)</f>
        <v>0</v>
      </c>
      <c r="GP219">
        <f>IF(BI219=4,GM219-GX219,0)</f>
        <v>13877.79</v>
      </c>
      <c r="GR219">
        <v>0</v>
      </c>
      <c r="GS219">
        <v>3</v>
      </c>
      <c r="GT219">
        <v>0</v>
      </c>
      <c r="GU219" t="s">
        <v>3</v>
      </c>
      <c r="GV219">
        <f>ROUND((GT219),6)</f>
        <v>0</v>
      </c>
      <c r="GW219">
        <v>1</v>
      </c>
      <c r="GX219">
        <f>ROUND(HC219*I219,2)</f>
        <v>0</v>
      </c>
      <c r="HA219">
        <v>0</v>
      </c>
      <c r="HB219">
        <v>0</v>
      </c>
      <c r="HC219">
        <f>GV219*GW219</f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19</v>
      </c>
      <c r="B220">
        <v>1</v>
      </c>
      <c r="F220" t="s">
        <v>3</v>
      </c>
      <c r="G220" t="s">
        <v>229</v>
      </c>
      <c r="H220" t="s">
        <v>3</v>
      </c>
      <c r="AA220">
        <v>1</v>
      </c>
      <c r="IK220">
        <v>0</v>
      </c>
    </row>
    <row r="221" spans="1:245" x14ac:dyDescent="0.2">
      <c r="A221">
        <v>17</v>
      </c>
      <c r="B221">
        <v>1</v>
      </c>
      <c r="D221">
        <f>ROW(EtalonRes!A138)</f>
        <v>138</v>
      </c>
      <c r="E221" t="s">
        <v>230</v>
      </c>
      <c r="F221" t="s">
        <v>231</v>
      </c>
      <c r="G221" t="s">
        <v>232</v>
      </c>
      <c r="H221" t="s">
        <v>32</v>
      </c>
      <c r="I221">
        <f>ROUND(1,9)</f>
        <v>1</v>
      </c>
      <c r="J221">
        <v>0</v>
      </c>
      <c r="K221">
        <f>ROUND(1,9)</f>
        <v>1</v>
      </c>
      <c r="O221">
        <f t="shared" ref="O221:O228" si="177">ROUND(CP221,2)</f>
        <v>3024.38</v>
      </c>
      <c r="P221">
        <f t="shared" ref="P221:P228" si="178">ROUND(CQ221*I221,2)</f>
        <v>38.28</v>
      </c>
      <c r="Q221">
        <f t="shared" ref="Q221:Q228" si="179">ROUND(CR221*I221,2)</f>
        <v>0</v>
      </c>
      <c r="R221">
        <f t="shared" ref="R221:R228" si="180">ROUND(CS221*I221,2)</f>
        <v>0</v>
      </c>
      <c r="S221">
        <f t="shared" ref="S221:S228" si="181">ROUND(CT221*I221,2)</f>
        <v>2986.1</v>
      </c>
      <c r="T221">
        <f t="shared" ref="T221:T228" si="182">ROUND(CU221*I221,2)</f>
        <v>0</v>
      </c>
      <c r="U221">
        <f t="shared" ref="U221:U228" si="183">CV221*I221</f>
        <v>3.6</v>
      </c>
      <c r="V221">
        <f t="shared" ref="V221:V228" si="184">CW221*I221</f>
        <v>0</v>
      </c>
      <c r="W221">
        <f t="shared" ref="W221:W228" si="185">ROUND(CX221*I221,2)</f>
        <v>0</v>
      </c>
      <c r="X221">
        <f t="shared" ref="X221:Y228" si="186">ROUND(CY221,2)</f>
        <v>2090.27</v>
      </c>
      <c r="Y221">
        <f t="shared" si="186"/>
        <v>298.61</v>
      </c>
      <c r="AA221">
        <v>1470268931</v>
      </c>
      <c r="AB221">
        <f t="shared" ref="AB221:AB228" si="187">ROUND((AC221+AD221+AF221),6)</f>
        <v>3024.38</v>
      </c>
      <c r="AC221">
        <f>ROUND(((ES221*2)),6)</f>
        <v>38.28</v>
      </c>
      <c r="AD221">
        <f>ROUND(((((ET221*2))-((EU221*2)))+AE221),6)</f>
        <v>0</v>
      </c>
      <c r="AE221">
        <f t="shared" ref="AE221:AF225" si="188">ROUND(((EU221*2)),6)</f>
        <v>0</v>
      </c>
      <c r="AF221">
        <f t="shared" si="188"/>
        <v>2986.1</v>
      </c>
      <c r="AG221">
        <f t="shared" ref="AG221:AG228" si="189">ROUND((AP221),6)</f>
        <v>0</v>
      </c>
      <c r="AH221">
        <f t="shared" ref="AH221:AI225" si="190">((EW221*2))</f>
        <v>3.6</v>
      </c>
      <c r="AI221">
        <f t="shared" si="190"/>
        <v>0</v>
      </c>
      <c r="AJ221">
        <f t="shared" ref="AJ221:AJ228" si="191">(AS221)</f>
        <v>0</v>
      </c>
      <c r="AK221">
        <v>1512.19</v>
      </c>
      <c r="AL221">
        <v>19.14</v>
      </c>
      <c r="AM221">
        <v>0</v>
      </c>
      <c r="AN221">
        <v>0</v>
      </c>
      <c r="AO221">
        <v>1493.05</v>
      </c>
      <c r="AP221">
        <v>0</v>
      </c>
      <c r="AQ221">
        <v>1.8</v>
      </c>
      <c r="AR221">
        <v>0</v>
      </c>
      <c r="AS221">
        <v>0</v>
      </c>
      <c r="AT221">
        <v>70</v>
      </c>
      <c r="AU221">
        <v>10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233</v>
      </c>
      <c r="BM221">
        <v>0</v>
      </c>
      <c r="BN221">
        <v>0</v>
      </c>
      <c r="BO221" t="s">
        <v>3</v>
      </c>
      <c r="BP221">
        <v>0</v>
      </c>
      <c r="BQ221">
        <v>1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70</v>
      </c>
      <c r="CA221">
        <v>10</v>
      </c>
      <c r="CB221" t="s">
        <v>3</v>
      </c>
      <c r="CE221">
        <v>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ref="CP221:CP228" si="192">(P221+Q221+S221)</f>
        <v>3024.38</v>
      </c>
      <c r="CQ221">
        <f t="shared" ref="CQ221:CQ228" si="193">(AC221*BC221*AW221)</f>
        <v>38.28</v>
      </c>
      <c r="CR221">
        <f>(((((ET221*2))*BB221-((EU221*2))*BS221)+AE221*BS221)*AV221)</f>
        <v>0</v>
      </c>
      <c r="CS221">
        <f t="shared" ref="CS221:CS228" si="194">(AE221*BS221*AV221)</f>
        <v>0</v>
      </c>
      <c r="CT221">
        <f t="shared" ref="CT221:CT228" si="195">(AF221*BA221*AV221)</f>
        <v>2986.1</v>
      </c>
      <c r="CU221">
        <f t="shared" ref="CU221:CU228" si="196">AG221</f>
        <v>0</v>
      </c>
      <c r="CV221">
        <f t="shared" ref="CV221:CV228" si="197">(AH221*AV221)</f>
        <v>3.6</v>
      </c>
      <c r="CW221">
        <f t="shared" ref="CW221:CX228" si="198">AI221</f>
        <v>0</v>
      </c>
      <c r="CX221">
        <f t="shared" si="198"/>
        <v>0</v>
      </c>
      <c r="CY221">
        <f t="shared" ref="CY221:CY228" si="199">((S221*BZ221)/100)</f>
        <v>2090.27</v>
      </c>
      <c r="CZ221">
        <f t="shared" ref="CZ221:CZ228" si="200">((S221*CA221)/100)</f>
        <v>298.61</v>
      </c>
      <c r="DC221" t="s">
        <v>3</v>
      </c>
      <c r="DD221" t="s">
        <v>38</v>
      </c>
      <c r="DE221" t="s">
        <v>38</v>
      </c>
      <c r="DF221" t="s">
        <v>38</v>
      </c>
      <c r="DG221" t="s">
        <v>38</v>
      </c>
      <c r="DH221" t="s">
        <v>3</v>
      </c>
      <c r="DI221" t="s">
        <v>38</v>
      </c>
      <c r="DJ221" t="s">
        <v>38</v>
      </c>
      <c r="DK221" t="s">
        <v>3</v>
      </c>
      <c r="DL221" t="s">
        <v>3</v>
      </c>
      <c r="DM221" t="s">
        <v>3</v>
      </c>
      <c r="DN221">
        <v>0</v>
      </c>
      <c r="DO221">
        <v>0</v>
      </c>
      <c r="DP221">
        <v>1</v>
      </c>
      <c r="DQ221">
        <v>1</v>
      </c>
      <c r="DU221">
        <v>16987630</v>
      </c>
      <c r="DV221" t="s">
        <v>32</v>
      </c>
      <c r="DW221" t="s">
        <v>32</v>
      </c>
      <c r="DX221">
        <v>1</v>
      </c>
      <c r="DZ221" t="s">
        <v>3</v>
      </c>
      <c r="EA221" t="s">
        <v>3</v>
      </c>
      <c r="EB221" t="s">
        <v>3</v>
      </c>
      <c r="EC221" t="s">
        <v>3</v>
      </c>
      <c r="EE221">
        <v>1441815344</v>
      </c>
      <c r="EF221">
        <v>1</v>
      </c>
      <c r="EG221" t="s">
        <v>21</v>
      </c>
      <c r="EH221">
        <v>0</v>
      </c>
      <c r="EI221" t="s">
        <v>3</v>
      </c>
      <c r="EJ221">
        <v>4</v>
      </c>
      <c r="EK221">
        <v>0</v>
      </c>
      <c r="EL221" t="s">
        <v>22</v>
      </c>
      <c r="EM221" t="s">
        <v>23</v>
      </c>
      <c r="EO221" t="s">
        <v>3</v>
      </c>
      <c r="EQ221">
        <v>0</v>
      </c>
      <c r="ER221">
        <v>1512.19</v>
      </c>
      <c r="ES221">
        <v>19.14</v>
      </c>
      <c r="ET221">
        <v>0</v>
      </c>
      <c r="EU221">
        <v>0</v>
      </c>
      <c r="EV221">
        <v>1493.05</v>
      </c>
      <c r="EW221">
        <v>1.8</v>
      </c>
      <c r="EX221">
        <v>0</v>
      </c>
      <c r="EY221">
        <v>0</v>
      </c>
      <c r="FQ221">
        <v>0</v>
      </c>
      <c r="FR221">
        <f t="shared" ref="FR221:FR228" si="201">ROUND(IF(BI221=3,GM221,0),2)</f>
        <v>0</v>
      </c>
      <c r="FS221">
        <v>0</v>
      </c>
      <c r="FX221">
        <v>70</v>
      </c>
      <c r="FY221">
        <v>10</v>
      </c>
      <c r="GA221" t="s">
        <v>3</v>
      </c>
      <c r="GD221">
        <v>0</v>
      </c>
      <c r="GF221">
        <v>-1657374166</v>
      </c>
      <c r="GG221">
        <v>2</v>
      </c>
      <c r="GH221">
        <v>1</v>
      </c>
      <c r="GI221">
        <v>-2</v>
      </c>
      <c r="GJ221">
        <v>0</v>
      </c>
      <c r="GK221">
        <f>ROUND(R221*(R12)/100,2)</f>
        <v>0</v>
      </c>
      <c r="GL221">
        <f t="shared" ref="GL221:GL228" si="202">ROUND(IF(AND(BH221=3,BI221=3,FS221&lt;&gt;0),P221,0),2)</f>
        <v>0</v>
      </c>
      <c r="GM221">
        <f t="shared" ref="GM221:GM228" si="203">ROUND(O221+X221+Y221+GK221,2)+GX221</f>
        <v>5413.26</v>
      </c>
      <c r="GN221">
        <f t="shared" ref="GN221:GN228" si="204">IF(OR(BI221=0,BI221=1),GM221-GX221,0)</f>
        <v>0</v>
      </c>
      <c r="GO221">
        <f t="shared" ref="GO221:GO228" si="205">IF(BI221=2,GM221-GX221,0)</f>
        <v>0</v>
      </c>
      <c r="GP221">
        <f t="shared" ref="GP221:GP228" si="206">IF(BI221=4,GM221-GX221,0)</f>
        <v>5413.26</v>
      </c>
      <c r="GR221">
        <v>0</v>
      </c>
      <c r="GS221">
        <v>3</v>
      </c>
      <c r="GT221">
        <v>0</v>
      </c>
      <c r="GU221" t="s">
        <v>3</v>
      </c>
      <c r="GV221">
        <f t="shared" ref="GV221:GV228" si="207">ROUND((GT221),6)</f>
        <v>0</v>
      </c>
      <c r="GW221">
        <v>1</v>
      </c>
      <c r="GX221">
        <f t="shared" ref="GX221:GX228" si="208">ROUND(HC221*I221,2)</f>
        <v>0</v>
      </c>
      <c r="HA221">
        <v>0</v>
      </c>
      <c r="HB221">
        <v>0</v>
      </c>
      <c r="HC221">
        <f t="shared" ref="HC221:HC228" si="209">GV221*GW221</f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1</v>
      </c>
      <c r="D222">
        <f>ROW(EtalonRes!A139)</f>
        <v>139</v>
      </c>
      <c r="E222" t="s">
        <v>234</v>
      </c>
      <c r="F222" t="s">
        <v>235</v>
      </c>
      <c r="G222" t="s">
        <v>236</v>
      </c>
      <c r="H222" t="s">
        <v>32</v>
      </c>
      <c r="I222">
        <f>ROUND(1,9)</f>
        <v>1</v>
      </c>
      <c r="J222">
        <v>0</v>
      </c>
      <c r="K222">
        <f>ROUND(1,9)</f>
        <v>1</v>
      </c>
      <c r="O222">
        <f t="shared" si="177"/>
        <v>1642.52</v>
      </c>
      <c r="P222">
        <f t="shared" si="178"/>
        <v>0</v>
      </c>
      <c r="Q222">
        <f t="shared" si="179"/>
        <v>0</v>
      </c>
      <c r="R222">
        <f t="shared" si="180"/>
        <v>0</v>
      </c>
      <c r="S222">
        <f t="shared" si="181"/>
        <v>1642.52</v>
      </c>
      <c r="T222">
        <f t="shared" si="182"/>
        <v>0</v>
      </c>
      <c r="U222">
        <f t="shared" si="183"/>
        <v>2.66</v>
      </c>
      <c r="V222">
        <f t="shared" si="184"/>
        <v>0</v>
      </c>
      <c r="W222">
        <f t="shared" si="185"/>
        <v>0</v>
      </c>
      <c r="X222">
        <f t="shared" si="186"/>
        <v>1149.76</v>
      </c>
      <c r="Y222">
        <f t="shared" si="186"/>
        <v>164.25</v>
      </c>
      <c r="AA222">
        <v>1470268931</v>
      </c>
      <c r="AB222">
        <f t="shared" si="187"/>
        <v>1642.52</v>
      </c>
      <c r="AC222">
        <f>ROUND(((ES222*2)),6)</f>
        <v>0</v>
      </c>
      <c r="AD222">
        <f>ROUND(((((ET222*2))-((EU222*2)))+AE222),6)</f>
        <v>0</v>
      </c>
      <c r="AE222">
        <f t="shared" si="188"/>
        <v>0</v>
      </c>
      <c r="AF222">
        <f t="shared" si="188"/>
        <v>1642.52</v>
      </c>
      <c r="AG222">
        <f t="shared" si="189"/>
        <v>0</v>
      </c>
      <c r="AH222">
        <f t="shared" si="190"/>
        <v>2.66</v>
      </c>
      <c r="AI222">
        <f t="shared" si="190"/>
        <v>0</v>
      </c>
      <c r="AJ222">
        <f t="shared" si="191"/>
        <v>0</v>
      </c>
      <c r="AK222">
        <v>821.26</v>
      </c>
      <c r="AL222">
        <v>0</v>
      </c>
      <c r="AM222">
        <v>0</v>
      </c>
      <c r="AN222">
        <v>0</v>
      </c>
      <c r="AO222">
        <v>821.26</v>
      </c>
      <c r="AP222">
        <v>0</v>
      </c>
      <c r="AQ222">
        <v>1.33</v>
      </c>
      <c r="AR222">
        <v>0</v>
      </c>
      <c r="AS222">
        <v>0</v>
      </c>
      <c r="AT222">
        <v>70</v>
      </c>
      <c r="AU222">
        <v>10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237</v>
      </c>
      <c r="BM222">
        <v>0</v>
      </c>
      <c r="BN222">
        <v>0</v>
      </c>
      <c r="BO222" t="s">
        <v>3</v>
      </c>
      <c r="BP222">
        <v>0</v>
      </c>
      <c r="BQ222">
        <v>1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10</v>
      </c>
      <c r="CB222" t="s">
        <v>3</v>
      </c>
      <c r="CE222">
        <v>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192"/>
        <v>1642.52</v>
      </c>
      <c r="CQ222">
        <f t="shared" si="193"/>
        <v>0</v>
      </c>
      <c r="CR222">
        <f>(((((ET222*2))*BB222-((EU222*2))*BS222)+AE222*BS222)*AV222)</f>
        <v>0</v>
      </c>
      <c r="CS222">
        <f t="shared" si="194"/>
        <v>0</v>
      </c>
      <c r="CT222">
        <f t="shared" si="195"/>
        <v>1642.52</v>
      </c>
      <c r="CU222">
        <f t="shared" si="196"/>
        <v>0</v>
      </c>
      <c r="CV222">
        <f t="shared" si="197"/>
        <v>2.66</v>
      </c>
      <c r="CW222">
        <f t="shared" si="198"/>
        <v>0</v>
      </c>
      <c r="CX222">
        <f t="shared" si="198"/>
        <v>0</v>
      </c>
      <c r="CY222">
        <f t="shared" si="199"/>
        <v>1149.7639999999999</v>
      </c>
      <c r="CZ222">
        <f t="shared" si="200"/>
        <v>164.25200000000001</v>
      </c>
      <c r="DC222" t="s">
        <v>3</v>
      </c>
      <c r="DD222" t="s">
        <v>38</v>
      </c>
      <c r="DE222" t="s">
        <v>38</v>
      </c>
      <c r="DF222" t="s">
        <v>38</v>
      </c>
      <c r="DG222" t="s">
        <v>38</v>
      </c>
      <c r="DH222" t="s">
        <v>3</v>
      </c>
      <c r="DI222" t="s">
        <v>38</v>
      </c>
      <c r="DJ222" t="s">
        <v>38</v>
      </c>
      <c r="DK222" t="s">
        <v>3</v>
      </c>
      <c r="DL222" t="s">
        <v>3</v>
      </c>
      <c r="DM222" t="s">
        <v>3</v>
      </c>
      <c r="DN222">
        <v>0</v>
      </c>
      <c r="DO222">
        <v>0</v>
      </c>
      <c r="DP222">
        <v>1</v>
      </c>
      <c r="DQ222">
        <v>1</v>
      </c>
      <c r="DU222">
        <v>16987630</v>
      </c>
      <c r="DV222" t="s">
        <v>32</v>
      </c>
      <c r="DW222" t="s">
        <v>32</v>
      </c>
      <c r="DX222">
        <v>1</v>
      </c>
      <c r="DZ222" t="s">
        <v>3</v>
      </c>
      <c r="EA222" t="s">
        <v>3</v>
      </c>
      <c r="EB222" t="s">
        <v>3</v>
      </c>
      <c r="EC222" t="s">
        <v>3</v>
      </c>
      <c r="EE222">
        <v>1441815344</v>
      </c>
      <c r="EF222">
        <v>1</v>
      </c>
      <c r="EG222" t="s">
        <v>21</v>
      </c>
      <c r="EH222">
        <v>0</v>
      </c>
      <c r="EI222" t="s">
        <v>3</v>
      </c>
      <c r="EJ222">
        <v>4</v>
      </c>
      <c r="EK222">
        <v>0</v>
      </c>
      <c r="EL222" t="s">
        <v>22</v>
      </c>
      <c r="EM222" t="s">
        <v>23</v>
      </c>
      <c r="EO222" t="s">
        <v>3</v>
      </c>
      <c r="EQ222">
        <v>0</v>
      </c>
      <c r="ER222">
        <v>821.26</v>
      </c>
      <c r="ES222">
        <v>0</v>
      </c>
      <c r="ET222">
        <v>0</v>
      </c>
      <c r="EU222">
        <v>0</v>
      </c>
      <c r="EV222">
        <v>821.26</v>
      </c>
      <c r="EW222">
        <v>1.33</v>
      </c>
      <c r="EX222">
        <v>0</v>
      </c>
      <c r="EY222">
        <v>0</v>
      </c>
      <c r="FQ222">
        <v>0</v>
      </c>
      <c r="FR222">
        <f t="shared" si="201"/>
        <v>0</v>
      </c>
      <c r="FS222">
        <v>0</v>
      </c>
      <c r="FX222">
        <v>70</v>
      </c>
      <c r="FY222">
        <v>10</v>
      </c>
      <c r="GA222" t="s">
        <v>3</v>
      </c>
      <c r="GD222">
        <v>0</v>
      </c>
      <c r="GF222">
        <v>1834277981</v>
      </c>
      <c r="GG222">
        <v>2</v>
      </c>
      <c r="GH222">
        <v>1</v>
      </c>
      <c r="GI222">
        <v>-2</v>
      </c>
      <c r="GJ222">
        <v>0</v>
      </c>
      <c r="GK222">
        <f>ROUND(R222*(R12)/100,2)</f>
        <v>0</v>
      </c>
      <c r="GL222">
        <f t="shared" si="202"/>
        <v>0</v>
      </c>
      <c r="GM222">
        <f t="shared" si="203"/>
        <v>2956.53</v>
      </c>
      <c r="GN222">
        <f t="shared" si="204"/>
        <v>0</v>
      </c>
      <c r="GO222">
        <f t="shared" si="205"/>
        <v>0</v>
      </c>
      <c r="GP222">
        <f t="shared" si="206"/>
        <v>2956.53</v>
      </c>
      <c r="GR222">
        <v>0</v>
      </c>
      <c r="GS222">
        <v>3</v>
      </c>
      <c r="GT222">
        <v>0</v>
      </c>
      <c r="GU222" t="s">
        <v>3</v>
      </c>
      <c r="GV222">
        <f t="shared" si="207"/>
        <v>0</v>
      </c>
      <c r="GW222">
        <v>1</v>
      </c>
      <c r="GX222">
        <f t="shared" si="208"/>
        <v>0</v>
      </c>
      <c r="HA222">
        <v>0</v>
      </c>
      <c r="HB222">
        <v>0</v>
      </c>
      <c r="HC222">
        <f t="shared" si="209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3" spans="1:245" x14ac:dyDescent="0.2">
      <c r="A223">
        <v>17</v>
      </c>
      <c r="B223">
        <v>1</v>
      </c>
      <c r="D223">
        <f>ROW(EtalonRes!A142)</f>
        <v>142</v>
      </c>
      <c r="E223" t="s">
        <v>238</v>
      </c>
      <c r="F223" t="s">
        <v>231</v>
      </c>
      <c r="G223" t="s">
        <v>239</v>
      </c>
      <c r="H223" t="s">
        <v>32</v>
      </c>
      <c r="I223">
        <f>ROUND(3,9)</f>
        <v>3</v>
      </c>
      <c r="J223">
        <v>0</v>
      </c>
      <c r="K223">
        <f>ROUND(3,9)</f>
        <v>3</v>
      </c>
      <c r="O223">
        <f t="shared" si="177"/>
        <v>9073.14</v>
      </c>
      <c r="P223">
        <f t="shared" si="178"/>
        <v>114.84</v>
      </c>
      <c r="Q223">
        <f t="shared" si="179"/>
        <v>0</v>
      </c>
      <c r="R223">
        <f t="shared" si="180"/>
        <v>0</v>
      </c>
      <c r="S223">
        <f t="shared" si="181"/>
        <v>8958.2999999999993</v>
      </c>
      <c r="T223">
        <f t="shared" si="182"/>
        <v>0</v>
      </c>
      <c r="U223">
        <f t="shared" si="183"/>
        <v>10.8</v>
      </c>
      <c r="V223">
        <f t="shared" si="184"/>
        <v>0</v>
      </c>
      <c r="W223">
        <f t="shared" si="185"/>
        <v>0</v>
      </c>
      <c r="X223">
        <f t="shared" si="186"/>
        <v>6270.81</v>
      </c>
      <c r="Y223">
        <f t="shared" si="186"/>
        <v>895.83</v>
      </c>
      <c r="AA223">
        <v>1470268931</v>
      </c>
      <c r="AB223">
        <f t="shared" si="187"/>
        <v>3024.38</v>
      </c>
      <c r="AC223">
        <f>ROUND(((ES223*2)),6)</f>
        <v>38.28</v>
      </c>
      <c r="AD223">
        <f>ROUND(((((ET223*2))-((EU223*2)))+AE223),6)</f>
        <v>0</v>
      </c>
      <c r="AE223">
        <f t="shared" si="188"/>
        <v>0</v>
      </c>
      <c r="AF223">
        <f t="shared" si="188"/>
        <v>2986.1</v>
      </c>
      <c r="AG223">
        <f t="shared" si="189"/>
        <v>0</v>
      </c>
      <c r="AH223">
        <f t="shared" si="190"/>
        <v>3.6</v>
      </c>
      <c r="AI223">
        <f t="shared" si="190"/>
        <v>0</v>
      </c>
      <c r="AJ223">
        <f t="shared" si="191"/>
        <v>0</v>
      </c>
      <c r="AK223">
        <v>1512.19</v>
      </c>
      <c r="AL223">
        <v>19.14</v>
      </c>
      <c r="AM223">
        <v>0</v>
      </c>
      <c r="AN223">
        <v>0</v>
      </c>
      <c r="AO223">
        <v>1493.05</v>
      </c>
      <c r="AP223">
        <v>0</v>
      </c>
      <c r="AQ223">
        <v>1.8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233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 t="shared" si="192"/>
        <v>9073.14</v>
      </c>
      <c r="CQ223">
        <f t="shared" si="193"/>
        <v>38.28</v>
      </c>
      <c r="CR223">
        <f>(((((ET223*2))*BB223-((EU223*2))*BS223)+AE223*BS223)*AV223)</f>
        <v>0</v>
      </c>
      <c r="CS223">
        <f t="shared" si="194"/>
        <v>0</v>
      </c>
      <c r="CT223">
        <f t="shared" si="195"/>
        <v>2986.1</v>
      </c>
      <c r="CU223">
        <f t="shared" si="196"/>
        <v>0</v>
      </c>
      <c r="CV223">
        <f t="shared" si="197"/>
        <v>3.6</v>
      </c>
      <c r="CW223">
        <f t="shared" si="198"/>
        <v>0</v>
      </c>
      <c r="CX223">
        <f t="shared" si="198"/>
        <v>0</v>
      </c>
      <c r="CY223">
        <f t="shared" si="199"/>
        <v>6270.81</v>
      </c>
      <c r="CZ223">
        <f t="shared" si="200"/>
        <v>895.83</v>
      </c>
      <c r="DC223" t="s">
        <v>3</v>
      </c>
      <c r="DD223" t="s">
        <v>38</v>
      </c>
      <c r="DE223" t="s">
        <v>38</v>
      </c>
      <c r="DF223" t="s">
        <v>38</v>
      </c>
      <c r="DG223" t="s">
        <v>38</v>
      </c>
      <c r="DH223" t="s">
        <v>3</v>
      </c>
      <c r="DI223" t="s">
        <v>38</v>
      </c>
      <c r="DJ223" t="s">
        <v>38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16987630</v>
      </c>
      <c r="DV223" t="s">
        <v>32</v>
      </c>
      <c r="DW223" t="s">
        <v>32</v>
      </c>
      <c r="DX223">
        <v>1</v>
      </c>
      <c r="DZ223" t="s">
        <v>3</v>
      </c>
      <c r="EA223" t="s">
        <v>3</v>
      </c>
      <c r="EB223" t="s">
        <v>3</v>
      </c>
      <c r="EC223" t="s">
        <v>3</v>
      </c>
      <c r="EE223">
        <v>1441815344</v>
      </c>
      <c r="EF223">
        <v>1</v>
      </c>
      <c r="EG223" t="s">
        <v>21</v>
      </c>
      <c r="EH223">
        <v>0</v>
      </c>
      <c r="EI223" t="s">
        <v>3</v>
      </c>
      <c r="EJ223">
        <v>4</v>
      </c>
      <c r="EK223">
        <v>0</v>
      </c>
      <c r="EL223" t="s">
        <v>22</v>
      </c>
      <c r="EM223" t="s">
        <v>23</v>
      </c>
      <c r="EO223" t="s">
        <v>3</v>
      </c>
      <c r="EQ223">
        <v>0</v>
      </c>
      <c r="ER223">
        <v>1512.19</v>
      </c>
      <c r="ES223">
        <v>19.14</v>
      </c>
      <c r="ET223">
        <v>0</v>
      </c>
      <c r="EU223">
        <v>0</v>
      </c>
      <c r="EV223">
        <v>1493.05</v>
      </c>
      <c r="EW223">
        <v>1.8</v>
      </c>
      <c r="EX223">
        <v>0</v>
      </c>
      <c r="EY223">
        <v>0</v>
      </c>
      <c r="FQ223">
        <v>0</v>
      </c>
      <c r="FR223">
        <f t="shared" si="201"/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166547025</v>
      </c>
      <c r="GG223">
        <v>2</v>
      </c>
      <c r="GH223">
        <v>1</v>
      </c>
      <c r="GI223">
        <v>-2</v>
      </c>
      <c r="GJ223">
        <v>0</v>
      </c>
      <c r="GK223">
        <f>ROUND(R223*(R12)/100,2)</f>
        <v>0</v>
      </c>
      <c r="GL223">
        <f t="shared" si="202"/>
        <v>0</v>
      </c>
      <c r="GM223">
        <f t="shared" si="203"/>
        <v>16239.78</v>
      </c>
      <c r="GN223">
        <f t="shared" si="204"/>
        <v>0</v>
      </c>
      <c r="GO223">
        <f t="shared" si="205"/>
        <v>0</v>
      </c>
      <c r="GP223">
        <f t="shared" si="206"/>
        <v>16239.78</v>
      </c>
      <c r="GR223">
        <v>0</v>
      </c>
      <c r="GS223">
        <v>3</v>
      </c>
      <c r="GT223">
        <v>0</v>
      </c>
      <c r="GU223" t="s">
        <v>3</v>
      </c>
      <c r="GV223">
        <f t="shared" si="207"/>
        <v>0</v>
      </c>
      <c r="GW223">
        <v>1</v>
      </c>
      <c r="GX223">
        <f t="shared" si="208"/>
        <v>0</v>
      </c>
      <c r="HA223">
        <v>0</v>
      </c>
      <c r="HB223">
        <v>0</v>
      </c>
      <c r="HC223">
        <f t="shared" si="209"/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">
      <c r="A224">
        <v>17</v>
      </c>
      <c r="B224">
        <v>1</v>
      </c>
      <c r="D224">
        <f>ROW(EtalonRes!A146)</f>
        <v>146</v>
      </c>
      <c r="E224" t="s">
        <v>240</v>
      </c>
      <c r="F224" t="s">
        <v>241</v>
      </c>
      <c r="G224" t="s">
        <v>242</v>
      </c>
      <c r="H224" t="s">
        <v>32</v>
      </c>
      <c r="I224">
        <f>ROUND(2,9)</f>
        <v>2</v>
      </c>
      <c r="J224">
        <v>0</v>
      </c>
      <c r="K224">
        <f>ROUND(2,9)</f>
        <v>2</v>
      </c>
      <c r="O224">
        <f t="shared" si="177"/>
        <v>1415.12</v>
      </c>
      <c r="P224">
        <f t="shared" si="178"/>
        <v>80.959999999999994</v>
      </c>
      <c r="Q224">
        <f t="shared" si="179"/>
        <v>0</v>
      </c>
      <c r="R224">
        <f t="shared" si="180"/>
        <v>0</v>
      </c>
      <c r="S224">
        <f t="shared" si="181"/>
        <v>1334.16</v>
      </c>
      <c r="T224">
        <f t="shared" si="182"/>
        <v>0</v>
      </c>
      <c r="U224">
        <f t="shared" si="183"/>
        <v>1.88</v>
      </c>
      <c r="V224">
        <f t="shared" si="184"/>
        <v>0</v>
      </c>
      <c r="W224">
        <f t="shared" si="185"/>
        <v>0</v>
      </c>
      <c r="X224">
        <f t="shared" si="186"/>
        <v>933.91</v>
      </c>
      <c r="Y224">
        <f t="shared" si="186"/>
        <v>133.41999999999999</v>
      </c>
      <c r="AA224">
        <v>1470268931</v>
      </c>
      <c r="AB224">
        <f t="shared" si="187"/>
        <v>707.56</v>
      </c>
      <c r="AC224">
        <f>ROUND(((ES224*2)),6)</f>
        <v>40.479999999999997</v>
      </c>
      <c r="AD224">
        <f>ROUND(((((ET224*2))-((EU224*2)))+AE224),6)</f>
        <v>0</v>
      </c>
      <c r="AE224">
        <f t="shared" si="188"/>
        <v>0</v>
      </c>
      <c r="AF224">
        <f t="shared" si="188"/>
        <v>667.08</v>
      </c>
      <c r="AG224">
        <f t="shared" si="189"/>
        <v>0</v>
      </c>
      <c r="AH224">
        <f t="shared" si="190"/>
        <v>0.94</v>
      </c>
      <c r="AI224">
        <f t="shared" si="190"/>
        <v>0</v>
      </c>
      <c r="AJ224">
        <f t="shared" si="191"/>
        <v>0</v>
      </c>
      <c r="AK224">
        <v>353.78</v>
      </c>
      <c r="AL224">
        <v>20.239999999999998</v>
      </c>
      <c r="AM224">
        <v>0</v>
      </c>
      <c r="AN224">
        <v>0</v>
      </c>
      <c r="AO224">
        <v>333.54</v>
      </c>
      <c r="AP224">
        <v>0</v>
      </c>
      <c r="AQ224">
        <v>0.47</v>
      </c>
      <c r="AR224">
        <v>0</v>
      </c>
      <c r="AS224">
        <v>0</v>
      </c>
      <c r="AT224">
        <v>70</v>
      </c>
      <c r="AU224">
        <v>10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243</v>
      </c>
      <c r="BM224">
        <v>0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70</v>
      </c>
      <c r="CA224">
        <v>10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si="192"/>
        <v>1415.1200000000001</v>
      </c>
      <c r="CQ224">
        <f t="shared" si="193"/>
        <v>40.479999999999997</v>
      </c>
      <c r="CR224">
        <f>(((((ET224*2))*BB224-((EU224*2))*BS224)+AE224*BS224)*AV224)</f>
        <v>0</v>
      </c>
      <c r="CS224">
        <f t="shared" si="194"/>
        <v>0</v>
      </c>
      <c r="CT224">
        <f t="shared" si="195"/>
        <v>667.08</v>
      </c>
      <c r="CU224">
        <f t="shared" si="196"/>
        <v>0</v>
      </c>
      <c r="CV224">
        <f t="shared" si="197"/>
        <v>0.94</v>
      </c>
      <c r="CW224">
        <f t="shared" si="198"/>
        <v>0</v>
      </c>
      <c r="CX224">
        <f t="shared" si="198"/>
        <v>0</v>
      </c>
      <c r="CY224">
        <f t="shared" si="199"/>
        <v>933.91200000000015</v>
      </c>
      <c r="CZ224">
        <f t="shared" si="200"/>
        <v>133.416</v>
      </c>
      <c r="DC224" t="s">
        <v>3</v>
      </c>
      <c r="DD224" t="s">
        <v>38</v>
      </c>
      <c r="DE224" t="s">
        <v>38</v>
      </c>
      <c r="DF224" t="s">
        <v>38</v>
      </c>
      <c r="DG224" t="s">
        <v>38</v>
      </c>
      <c r="DH224" t="s">
        <v>3</v>
      </c>
      <c r="DI224" t="s">
        <v>38</v>
      </c>
      <c r="DJ224" t="s">
        <v>38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16987630</v>
      </c>
      <c r="DV224" t="s">
        <v>32</v>
      </c>
      <c r="DW224" t="s">
        <v>32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1441815344</v>
      </c>
      <c r="EF224">
        <v>1</v>
      </c>
      <c r="EG224" t="s">
        <v>21</v>
      </c>
      <c r="EH224">
        <v>0</v>
      </c>
      <c r="EI224" t="s">
        <v>3</v>
      </c>
      <c r="EJ224">
        <v>4</v>
      </c>
      <c r="EK224">
        <v>0</v>
      </c>
      <c r="EL224" t="s">
        <v>22</v>
      </c>
      <c r="EM224" t="s">
        <v>23</v>
      </c>
      <c r="EO224" t="s">
        <v>3</v>
      </c>
      <c r="EQ224">
        <v>0</v>
      </c>
      <c r="ER224">
        <v>353.78</v>
      </c>
      <c r="ES224">
        <v>20.239999999999998</v>
      </c>
      <c r="ET224">
        <v>0</v>
      </c>
      <c r="EU224">
        <v>0</v>
      </c>
      <c r="EV224">
        <v>333.54</v>
      </c>
      <c r="EW224">
        <v>0.47</v>
      </c>
      <c r="EX224">
        <v>0</v>
      </c>
      <c r="EY224">
        <v>0</v>
      </c>
      <c r="FQ224">
        <v>0</v>
      </c>
      <c r="FR224">
        <f t="shared" si="201"/>
        <v>0</v>
      </c>
      <c r="FS224">
        <v>0</v>
      </c>
      <c r="FX224">
        <v>70</v>
      </c>
      <c r="FY224">
        <v>10</v>
      </c>
      <c r="GA224" t="s">
        <v>3</v>
      </c>
      <c r="GD224">
        <v>0</v>
      </c>
      <c r="GF224">
        <v>-1204453859</v>
      </c>
      <c r="GG224">
        <v>2</v>
      </c>
      <c r="GH224">
        <v>1</v>
      </c>
      <c r="GI224">
        <v>-2</v>
      </c>
      <c r="GJ224">
        <v>0</v>
      </c>
      <c r="GK224">
        <f>ROUND(R224*(R12)/100,2)</f>
        <v>0</v>
      </c>
      <c r="GL224">
        <f t="shared" si="202"/>
        <v>0</v>
      </c>
      <c r="GM224">
        <f t="shared" si="203"/>
        <v>2482.4499999999998</v>
      </c>
      <c r="GN224">
        <f t="shared" si="204"/>
        <v>0</v>
      </c>
      <c r="GO224">
        <f t="shared" si="205"/>
        <v>0</v>
      </c>
      <c r="GP224">
        <f t="shared" si="206"/>
        <v>2482.4499999999998</v>
      </c>
      <c r="GR224">
        <v>0</v>
      </c>
      <c r="GS224">
        <v>3</v>
      </c>
      <c r="GT224">
        <v>0</v>
      </c>
      <c r="GU224" t="s">
        <v>3</v>
      </c>
      <c r="GV224">
        <f t="shared" si="207"/>
        <v>0</v>
      </c>
      <c r="GW224">
        <v>1</v>
      </c>
      <c r="GX224">
        <f t="shared" si="208"/>
        <v>0</v>
      </c>
      <c r="HA224">
        <v>0</v>
      </c>
      <c r="HB224">
        <v>0</v>
      </c>
      <c r="HC224">
        <f t="shared" si="209"/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D225">
        <f>ROW(EtalonRes!A149)</f>
        <v>149</v>
      </c>
      <c r="E225" t="s">
        <v>244</v>
      </c>
      <c r="F225" t="s">
        <v>245</v>
      </c>
      <c r="G225" t="s">
        <v>246</v>
      </c>
      <c r="H225" t="s">
        <v>41</v>
      </c>
      <c r="I225">
        <f>ROUND(2/10,9)</f>
        <v>0.2</v>
      </c>
      <c r="J225">
        <v>0</v>
      </c>
      <c r="K225">
        <f>ROUND(2/10,9)</f>
        <v>0.2</v>
      </c>
      <c r="O225">
        <f t="shared" si="177"/>
        <v>3555.26</v>
      </c>
      <c r="P225">
        <f t="shared" si="178"/>
        <v>6.96</v>
      </c>
      <c r="Q225">
        <f t="shared" si="179"/>
        <v>0</v>
      </c>
      <c r="R225">
        <f t="shared" si="180"/>
        <v>0</v>
      </c>
      <c r="S225">
        <f t="shared" si="181"/>
        <v>3548.3</v>
      </c>
      <c r="T225">
        <f t="shared" si="182"/>
        <v>0</v>
      </c>
      <c r="U225">
        <f t="shared" si="183"/>
        <v>5</v>
      </c>
      <c r="V225">
        <f t="shared" si="184"/>
        <v>0</v>
      </c>
      <c r="W225">
        <f t="shared" si="185"/>
        <v>0</v>
      </c>
      <c r="X225">
        <f t="shared" si="186"/>
        <v>2483.81</v>
      </c>
      <c r="Y225">
        <f t="shared" si="186"/>
        <v>354.83</v>
      </c>
      <c r="AA225">
        <v>1470268931</v>
      </c>
      <c r="AB225">
        <f t="shared" si="187"/>
        <v>17776.28</v>
      </c>
      <c r="AC225">
        <f>ROUND(((ES225*2)),6)</f>
        <v>34.78</v>
      </c>
      <c r="AD225">
        <f>ROUND(((((ET225*2))-((EU225*2)))+AE225),6)</f>
        <v>0</v>
      </c>
      <c r="AE225">
        <f t="shared" si="188"/>
        <v>0</v>
      </c>
      <c r="AF225">
        <f t="shared" si="188"/>
        <v>17741.5</v>
      </c>
      <c r="AG225">
        <f t="shared" si="189"/>
        <v>0</v>
      </c>
      <c r="AH225">
        <f t="shared" si="190"/>
        <v>25</v>
      </c>
      <c r="AI225">
        <f t="shared" si="190"/>
        <v>0</v>
      </c>
      <c r="AJ225">
        <f t="shared" si="191"/>
        <v>0</v>
      </c>
      <c r="AK225">
        <v>8888.14</v>
      </c>
      <c r="AL225">
        <v>17.39</v>
      </c>
      <c r="AM225">
        <v>0</v>
      </c>
      <c r="AN225">
        <v>0</v>
      </c>
      <c r="AO225">
        <v>8870.75</v>
      </c>
      <c r="AP225">
        <v>0</v>
      </c>
      <c r="AQ225">
        <v>12.5</v>
      </c>
      <c r="AR225">
        <v>0</v>
      </c>
      <c r="AS225">
        <v>0</v>
      </c>
      <c r="AT225">
        <v>70</v>
      </c>
      <c r="AU225">
        <v>10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247</v>
      </c>
      <c r="BM225">
        <v>0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70</v>
      </c>
      <c r="CA225">
        <v>10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 t="shared" si="192"/>
        <v>3555.26</v>
      </c>
      <c r="CQ225">
        <f t="shared" si="193"/>
        <v>34.78</v>
      </c>
      <c r="CR225">
        <f>(((((ET225*2))*BB225-((EU225*2))*BS225)+AE225*BS225)*AV225)</f>
        <v>0</v>
      </c>
      <c r="CS225">
        <f t="shared" si="194"/>
        <v>0</v>
      </c>
      <c r="CT225">
        <f t="shared" si="195"/>
        <v>17741.5</v>
      </c>
      <c r="CU225">
        <f t="shared" si="196"/>
        <v>0</v>
      </c>
      <c r="CV225">
        <f t="shared" si="197"/>
        <v>25</v>
      </c>
      <c r="CW225">
        <f t="shared" si="198"/>
        <v>0</v>
      </c>
      <c r="CX225">
        <f t="shared" si="198"/>
        <v>0</v>
      </c>
      <c r="CY225">
        <f t="shared" si="199"/>
        <v>2483.81</v>
      </c>
      <c r="CZ225">
        <f t="shared" si="200"/>
        <v>354.83</v>
      </c>
      <c r="DC225" t="s">
        <v>3</v>
      </c>
      <c r="DD225" t="s">
        <v>38</v>
      </c>
      <c r="DE225" t="s">
        <v>38</v>
      </c>
      <c r="DF225" t="s">
        <v>38</v>
      </c>
      <c r="DG225" t="s">
        <v>38</v>
      </c>
      <c r="DH225" t="s">
        <v>3</v>
      </c>
      <c r="DI225" t="s">
        <v>38</v>
      </c>
      <c r="DJ225" t="s">
        <v>38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16987630</v>
      </c>
      <c r="DV225" t="s">
        <v>41</v>
      </c>
      <c r="DW225" t="s">
        <v>41</v>
      </c>
      <c r="DX225">
        <v>10</v>
      </c>
      <c r="DZ225" t="s">
        <v>3</v>
      </c>
      <c r="EA225" t="s">
        <v>3</v>
      </c>
      <c r="EB225" t="s">
        <v>3</v>
      </c>
      <c r="EC225" t="s">
        <v>3</v>
      </c>
      <c r="EE225">
        <v>1441815344</v>
      </c>
      <c r="EF225">
        <v>1</v>
      </c>
      <c r="EG225" t="s">
        <v>21</v>
      </c>
      <c r="EH225">
        <v>0</v>
      </c>
      <c r="EI225" t="s">
        <v>3</v>
      </c>
      <c r="EJ225">
        <v>4</v>
      </c>
      <c r="EK225">
        <v>0</v>
      </c>
      <c r="EL225" t="s">
        <v>22</v>
      </c>
      <c r="EM225" t="s">
        <v>23</v>
      </c>
      <c r="EO225" t="s">
        <v>3</v>
      </c>
      <c r="EQ225">
        <v>0</v>
      </c>
      <c r="ER225">
        <v>8888.14</v>
      </c>
      <c r="ES225">
        <v>17.39</v>
      </c>
      <c r="ET225">
        <v>0</v>
      </c>
      <c r="EU225">
        <v>0</v>
      </c>
      <c r="EV225">
        <v>8870.75</v>
      </c>
      <c r="EW225">
        <v>12.5</v>
      </c>
      <c r="EX225">
        <v>0</v>
      </c>
      <c r="EY225">
        <v>0</v>
      </c>
      <c r="FQ225">
        <v>0</v>
      </c>
      <c r="FR225">
        <f t="shared" si="201"/>
        <v>0</v>
      </c>
      <c r="FS225">
        <v>0</v>
      </c>
      <c r="FX225">
        <v>70</v>
      </c>
      <c r="FY225">
        <v>10</v>
      </c>
      <c r="GA225" t="s">
        <v>3</v>
      </c>
      <c r="GD225">
        <v>0</v>
      </c>
      <c r="GF225">
        <v>1857006097</v>
      </c>
      <c r="GG225">
        <v>2</v>
      </c>
      <c r="GH225">
        <v>1</v>
      </c>
      <c r="GI225">
        <v>-2</v>
      </c>
      <c r="GJ225">
        <v>0</v>
      </c>
      <c r="GK225">
        <f>ROUND(R225*(R12)/100,2)</f>
        <v>0</v>
      </c>
      <c r="GL225">
        <f t="shared" si="202"/>
        <v>0</v>
      </c>
      <c r="GM225">
        <f t="shared" si="203"/>
        <v>6393.9</v>
      </c>
      <c r="GN225">
        <f t="shared" si="204"/>
        <v>0</v>
      </c>
      <c r="GO225">
        <f t="shared" si="205"/>
        <v>0</v>
      </c>
      <c r="GP225">
        <f t="shared" si="206"/>
        <v>6393.9</v>
      </c>
      <c r="GR225">
        <v>0</v>
      </c>
      <c r="GS225">
        <v>3</v>
      </c>
      <c r="GT225">
        <v>0</v>
      </c>
      <c r="GU225" t="s">
        <v>3</v>
      </c>
      <c r="GV225">
        <f t="shared" si="207"/>
        <v>0</v>
      </c>
      <c r="GW225">
        <v>1</v>
      </c>
      <c r="GX225">
        <f t="shared" si="208"/>
        <v>0</v>
      </c>
      <c r="HA225">
        <v>0</v>
      </c>
      <c r="HB225">
        <v>0</v>
      </c>
      <c r="HC225">
        <f t="shared" si="209"/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D226">
        <f>ROW(EtalonRes!A150)</f>
        <v>150</v>
      </c>
      <c r="E226" t="s">
        <v>248</v>
      </c>
      <c r="F226" t="s">
        <v>249</v>
      </c>
      <c r="G226" t="s">
        <v>250</v>
      </c>
      <c r="H226" t="s">
        <v>18</v>
      </c>
      <c r="I226">
        <f>ROUND((35+10+10)*1*0.1/100,9)</f>
        <v>5.5E-2</v>
      </c>
      <c r="J226">
        <v>0</v>
      </c>
      <c r="K226">
        <f>ROUND((35+10+10)*1*0.1/100,9)</f>
        <v>5.5E-2</v>
      </c>
      <c r="O226">
        <f t="shared" si="177"/>
        <v>27.32</v>
      </c>
      <c r="P226">
        <f t="shared" si="178"/>
        <v>0</v>
      </c>
      <c r="Q226">
        <f t="shared" si="179"/>
        <v>0</v>
      </c>
      <c r="R226">
        <f t="shared" si="180"/>
        <v>0</v>
      </c>
      <c r="S226">
        <f t="shared" si="181"/>
        <v>27.32</v>
      </c>
      <c r="T226">
        <f t="shared" si="182"/>
        <v>0</v>
      </c>
      <c r="U226">
        <f t="shared" si="183"/>
        <v>3.85E-2</v>
      </c>
      <c r="V226">
        <f t="shared" si="184"/>
        <v>0</v>
      </c>
      <c r="W226">
        <f t="shared" si="185"/>
        <v>0</v>
      </c>
      <c r="X226">
        <f t="shared" si="186"/>
        <v>19.12</v>
      </c>
      <c r="Y226">
        <f t="shared" si="186"/>
        <v>2.73</v>
      </c>
      <c r="AA226">
        <v>1470268931</v>
      </c>
      <c r="AB226">
        <f t="shared" si="187"/>
        <v>496.76</v>
      </c>
      <c r="AC226">
        <f>ROUND((ES226),6)</f>
        <v>0</v>
      </c>
      <c r="AD226">
        <f>ROUND((((ET226)-(EU226))+AE226),6)</f>
        <v>0</v>
      </c>
      <c r="AE226">
        <f>ROUND((EU226),6)</f>
        <v>0</v>
      </c>
      <c r="AF226">
        <f>ROUND((EV226),6)</f>
        <v>496.76</v>
      </c>
      <c r="AG226">
        <f t="shared" si="189"/>
        <v>0</v>
      </c>
      <c r="AH226">
        <f>(EW226)</f>
        <v>0.7</v>
      </c>
      <c r="AI226">
        <f>(EX226)</f>
        <v>0</v>
      </c>
      <c r="AJ226">
        <f t="shared" si="191"/>
        <v>0</v>
      </c>
      <c r="AK226">
        <v>496.76</v>
      </c>
      <c r="AL226">
        <v>0</v>
      </c>
      <c r="AM226">
        <v>0</v>
      </c>
      <c r="AN226">
        <v>0</v>
      </c>
      <c r="AO226">
        <v>496.76</v>
      </c>
      <c r="AP226">
        <v>0</v>
      </c>
      <c r="AQ226">
        <v>0.7</v>
      </c>
      <c r="AR226">
        <v>0</v>
      </c>
      <c r="AS226">
        <v>0</v>
      </c>
      <c r="AT226">
        <v>70</v>
      </c>
      <c r="AU226">
        <v>10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0</v>
      </c>
      <c r="BI226">
        <v>4</v>
      </c>
      <c r="BJ226" t="s">
        <v>251</v>
      </c>
      <c r="BM226">
        <v>0</v>
      </c>
      <c r="BN226">
        <v>0</v>
      </c>
      <c r="BO226" t="s">
        <v>3</v>
      </c>
      <c r="BP226">
        <v>0</v>
      </c>
      <c r="BQ226">
        <v>1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70</v>
      </c>
      <c r="CA226">
        <v>10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 t="shared" si="192"/>
        <v>27.32</v>
      </c>
      <c r="CQ226">
        <f t="shared" si="193"/>
        <v>0</v>
      </c>
      <c r="CR226">
        <f>((((ET226)*BB226-(EU226)*BS226)+AE226*BS226)*AV226)</f>
        <v>0</v>
      </c>
      <c r="CS226">
        <f t="shared" si="194"/>
        <v>0</v>
      </c>
      <c r="CT226">
        <f t="shared" si="195"/>
        <v>496.76</v>
      </c>
      <c r="CU226">
        <f t="shared" si="196"/>
        <v>0</v>
      </c>
      <c r="CV226">
        <f t="shared" si="197"/>
        <v>0.7</v>
      </c>
      <c r="CW226">
        <f t="shared" si="198"/>
        <v>0</v>
      </c>
      <c r="CX226">
        <f t="shared" si="198"/>
        <v>0</v>
      </c>
      <c r="CY226">
        <f t="shared" si="199"/>
        <v>19.124000000000002</v>
      </c>
      <c r="CZ226">
        <f t="shared" si="200"/>
        <v>2.7319999999999998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1003</v>
      </c>
      <c r="DV226" t="s">
        <v>18</v>
      </c>
      <c r="DW226" t="s">
        <v>18</v>
      </c>
      <c r="DX226">
        <v>100</v>
      </c>
      <c r="DZ226" t="s">
        <v>3</v>
      </c>
      <c r="EA226" t="s">
        <v>3</v>
      </c>
      <c r="EB226" t="s">
        <v>3</v>
      </c>
      <c r="EC226" t="s">
        <v>3</v>
      </c>
      <c r="EE226">
        <v>1441815344</v>
      </c>
      <c r="EF226">
        <v>1</v>
      </c>
      <c r="EG226" t="s">
        <v>21</v>
      </c>
      <c r="EH226">
        <v>0</v>
      </c>
      <c r="EI226" t="s">
        <v>3</v>
      </c>
      <c r="EJ226">
        <v>4</v>
      </c>
      <c r="EK226">
        <v>0</v>
      </c>
      <c r="EL226" t="s">
        <v>22</v>
      </c>
      <c r="EM226" t="s">
        <v>23</v>
      </c>
      <c r="EO226" t="s">
        <v>3</v>
      </c>
      <c r="EQ226">
        <v>0</v>
      </c>
      <c r="ER226">
        <v>496.76</v>
      </c>
      <c r="ES226">
        <v>0</v>
      </c>
      <c r="ET226">
        <v>0</v>
      </c>
      <c r="EU226">
        <v>0</v>
      </c>
      <c r="EV226">
        <v>496.76</v>
      </c>
      <c r="EW226">
        <v>0.7</v>
      </c>
      <c r="EX226">
        <v>0</v>
      </c>
      <c r="EY226">
        <v>0</v>
      </c>
      <c r="FQ226">
        <v>0</v>
      </c>
      <c r="FR226">
        <f t="shared" si="201"/>
        <v>0</v>
      </c>
      <c r="FS226">
        <v>0</v>
      </c>
      <c r="FX226">
        <v>70</v>
      </c>
      <c r="FY226">
        <v>10</v>
      </c>
      <c r="GA226" t="s">
        <v>3</v>
      </c>
      <c r="GD226">
        <v>0</v>
      </c>
      <c r="GF226">
        <v>-1307125436</v>
      </c>
      <c r="GG226">
        <v>2</v>
      </c>
      <c r="GH226">
        <v>1</v>
      </c>
      <c r="GI226">
        <v>-2</v>
      </c>
      <c r="GJ226">
        <v>0</v>
      </c>
      <c r="GK226">
        <f>ROUND(R226*(R12)/100,2)</f>
        <v>0</v>
      </c>
      <c r="GL226">
        <f t="shared" si="202"/>
        <v>0</v>
      </c>
      <c r="GM226">
        <f t="shared" si="203"/>
        <v>49.17</v>
      </c>
      <c r="GN226">
        <f t="shared" si="204"/>
        <v>0</v>
      </c>
      <c r="GO226">
        <f t="shared" si="205"/>
        <v>0</v>
      </c>
      <c r="GP226">
        <f t="shared" si="206"/>
        <v>49.17</v>
      </c>
      <c r="GR226">
        <v>0</v>
      </c>
      <c r="GS226">
        <v>3</v>
      </c>
      <c r="GT226">
        <v>0</v>
      </c>
      <c r="GU226" t="s">
        <v>3</v>
      </c>
      <c r="GV226">
        <f t="shared" si="207"/>
        <v>0</v>
      </c>
      <c r="GW226">
        <v>1</v>
      </c>
      <c r="GX226">
        <f t="shared" si="208"/>
        <v>0</v>
      </c>
      <c r="HA226">
        <v>0</v>
      </c>
      <c r="HB226">
        <v>0</v>
      </c>
      <c r="HC226">
        <f t="shared" si="209"/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D227">
        <f>ROW(EtalonRes!A151)</f>
        <v>151</v>
      </c>
      <c r="E227" t="s">
        <v>252</v>
      </c>
      <c r="F227" t="s">
        <v>253</v>
      </c>
      <c r="G227" t="s">
        <v>254</v>
      </c>
      <c r="H227" t="s">
        <v>32</v>
      </c>
      <c r="I227">
        <f>ROUND(1,9)</f>
        <v>1</v>
      </c>
      <c r="J227">
        <v>0</v>
      </c>
      <c r="K227">
        <f>ROUND(1,9)</f>
        <v>1</v>
      </c>
      <c r="O227">
        <f t="shared" si="177"/>
        <v>1631.48</v>
      </c>
      <c r="P227">
        <f t="shared" si="178"/>
        <v>0</v>
      </c>
      <c r="Q227">
        <f t="shared" si="179"/>
        <v>0</v>
      </c>
      <c r="R227">
        <f t="shared" si="180"/>
        <v>0</v>
      </c>
      <c r="S227">
        <f t="shared" si="181"/>
        <v>1631.48</v>
      </c>
      <c r="T227">
        <f t="shared" si="182"/>
        <v>0</v>
      </c>
      <c r="U227">
        <f t="shared" si="183"/>
        <v>2.12</v>
      </c>
      <c r="V227">
        <f t="shared" si="184"/>
        <v>0</v>
      </c>
      <c r="W227">
        <f t="shared" si="185"/>
        <v>0</v>
      </c>
      <c r="X227">
        <f t="shared" si="186"/>
        <v>1142.04</v>
      </c>
      <c r="Y227">
        <f t="shared" si="186"/>
        <v>163.15</v>
      </c>
      <c r="AA227">
        <v>1470268931</v>
      </c>
      <c r="AB227">
        <f t="shared" si="187"/>
        <v>1631.48</v>
      </c>
      <c r="AC227">
        <f>ROUND(((ES227*2)),6)</f>
        <v>0</v>
      </c>
      <c r="AD227">
        <f>ROUND(((((ET227*2))-((EU227*2)))+AE227),6)</f>
        <v>0</v>
      </c>
      <c r="AE227">
        <f>ROUND(((EU227*2)),6)</f>
        <v>0</v>
      </c>
      <c r="AF227">
        <f>ROUND(((EV227*2)),6)</f>
        <v>1631.48</v>
      </c>
      <c r="AG227">
        <f t="shared" si="189"/>
        <v>0</v>
      </c>
      <c r="AH227">
        <f>((EW227*2))</f>
        <v>2.12</v>
      </c>
      <c r="AI227">
        <f>((EX227*2))</f>
        <v>0</v>
      </c>
      <c r="AJ227">
        <f t="shared" si="191"/>
        <v>0</v>
      </c>
      <c r="AK227">
        <v>815.74</v>
      </c>
      <c r="AL227">
        <v>0</v>
      </c>
      <c r="AM227">
        <v>0</v>
      </c>
      <c r="AN227">
        <v>0</v>
      </c>
      <c r="AO227">
        <v>815.74</v>
      </c>
      <c r="AP227">
        <v>0</v>
      </c>
      <c r="AQ227">
        <v>1.06</v>
      </c>
      <c r="AR227">
        <v>0</v>
      </c>
      <c r="AS227">
        <v>0</v>
      </c>
      <c r="AT227">
        <v>70</v>
      </c>
      <c r="AU227">
        <v>10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0</v>
      </c>
      <c r="BI227">
        <v>4</v>
      </c>
      <c r="BJ227" t="s">
        <v>255</v>
      </c>
      <c r="BM227">
        <v>0</v>
      </c>
      <c r="BN227">
        <v>0</v>
      </c>
      <c r="BO227" t="s">
        <v>3</v>
      </c>
      <c r="BP227">
        <v>0</v>
      </c>
      <c r="BQ227">
        <v>1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70</v>
      </c>
      <c r="CA227">
        <v>10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si="192"/>
        <v>1631.48</v>
      </c>
      <c r="CQ227">
        <f t="shared" si="193"/>
        <v>0</v>
      </c>
      <c r="CR227">
        <f>(((((ET227*2))*BB227-((EU227*2))*BS227)+AE227*BS227)*AV227)</f>
        <v>0</v>
      </c>
      <c r="CS227">
        <f t="shared" si="194"/>
        <v>0</v>
      </c>
      <c r="CT227">
        <f t="shared" si="195"/>
        <v>1631.48</v>
      </c>
      <c r="CU227">
        <f t="shared" si="196"/>
        <v>0</v>
      </c>
      <c r="CV227">
        <f t="shared" si="197"/>
        <v>2.12</v>
      </c>
      <c r="CW227">
        <f t="shared" si="198"/>
        <v>0</v>
      </c>
      <c r="CX227">
        <f t="shared" si="198"/>
        <v>0</v>
      </c>
      <c r="CY227">
        <f t="shared" si="199"/>
        <v>1142.0360000000001</v>
      </c>
      <c r="CZ227">
        <f t="shared" si="200"/>
        <v>163.148</v>
      </c>
      <c r="DC227" t="s">
        <v>3</v>
      </c>
      <c r="DD227" t="s">
        <v>38</v>
      </c>
      <c r="DE227" t="s">
        <v>38</v>
      </c>
      <c r="DF227" t="s">
        <v>38</v>
      </c>
      <c r="DG227" t="s">
        <v>38</v>
      </c>
      <c r="DH227" t="s">
        <v>3</v>
      </c>
      <c r="DI227" t="s">
        <v>38</v>
      </c>
      <c r="DJ227" t="s">
        <v>38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16987630</v>
      </c>
      <c r="DV227" t="s">
        <v>32</v>
      </c>
      <c r="DW227" t="s">
        <v>32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1441815344</v>
      </c>
      <c r="EF227">
        <v>1</v>
      </c>
      <c r="EG227" t="s">
        <v>21</v>
      </c>
      <c r="EH227">
        <v>0</v>
      </c>
      <c r="EI227" t="s">
        <v>3</v>
      </c>
      <c r="EJ227">
        <v>4</v>
      </c>
      <c r="EK227">
        <v>0</v>
      </c>
      <c r="EL227" t="s">
        <v>22</v>
      </c>
      <c r="EM227" t="s">
        <v>23</v>
      </c>
      <c r="EO227" t="s">
        <v>3</v>
      </c>
      <c r="EQ227">
        <v>0</v>
      </c>
      <c r="ER227">
        <v>815.74</v>
      </c>
      <c r="ES227">
        <v>0</v>
      </c>
      <c r="ET227">
        <v>0</v>
      </c>
      <c r="EU227">
        <v>0</v>
      </c>
      <c r="EV227">
        <v>815.74</v>
      </c>
      <c r="EW227">
        <v>1.06</v>
      </c>
      <c r="EX227">
        <v>0</v>
      </c>
      <c r="EY227">
        <v>0</v>
      </c>
      <c r="FQ227">
        <v>0</v>
      </c>
      <c r="FR227">
        <f t="shared" si="201"/>
        <v>0</v>
      </c>
      <c r="FS227">
        <v>0</v>
      </c>
      <c r="FX227">
        <v>70</v>
      </c>
      <c r="FY227">
        <v>10</v>
      </c>
      <c r="GA227" t="s">
        <v>3</v>
      </c>
      <c r="GD227">
        <v>0</v>
      </c>
      <c r="GF227">
        <v>-614495757</v>
      </c>
      <c r="GG227">
        <v>2</v>
      </c>
      <c r="GH227">
        <v>1</v>
      </c>
      <c r="GI227">
        <v>-2</v>
      </c>
      <c r="GJ227">
        <v>0</v>
      </c>
      <c r="GK227">
        <f>ROUND(R227*(R12)/100,2)</f>
        <v>0</v>
      </c>
      <c r="GL227">
        <f t="shared" si="202"/>
        <v>0</v>
      </c>
      <c r="GM227">
        <f t="shared" si="203"/>
        <v>2936.67</v>
      </c>
      <c r="GN227">
        <f t="shared" si="204"/>
        <v>0</v>
      </c>
      <c r="GO227">
        <f t="shared" si="205"/>
        <v>0</v>
      </c>
      <c r="GP227">
        <f t="shared" si="206"/>
        <v>2936.67</v>
      </c>
      <c r="GR227">
        <v>0</v>
      </c>
      <c r="GS227">
        <v>3</v>
      </c>
      <c r="GT227">
        <v>0</v>
      </c>
      <c r="GU227" t="s">
        <v>3</v>
      </c>
      <c r="GV227">
        <f t="shared" si="207"/>
        <v>0</v>
      </c>
      <c r="GW227">
        <v>1</v>
      </c>
      <c r="GX227">
        <f t="shared" si="208"/>
        <v>0</v>
      </c>
      <c r="HA227">
        <v>0</v>
      </c>
      <c r="HB227">
        <v>0</v>
      </c>
      <c r="HC227">
        <f t="shared" si="209"/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17</v>
      </c>
      <c r="B228">
        <v>1</v>
      </c>
      <c r="E228" t="s">
        <v>3</v>
      </c>
      <c r="F228" t="s">
        <v>256</v>
      </c>
      <c r="G228" t="s">
        <v>257</v>
      </c>
      <c r="H228" t="s">
        <v>258</v>
      </c>
      <c r="I228">
        <v>1</v>
      </c>
      <c r="J228">
        <v>0</v>
      </c>
      <c r="K228">
        <v>1</v>
      </c>
      <c r="O228">
        <f t="shared" si="177"/>
        <v>10465.19</v>
      </c>
      <c r="P228">
        <f t="shared" si="178"/>
        <v>1287.42</v>
      </c>
      <c r="Q228">
        <f t="shared" si="179"/>
        <v>33.47</v>
      </c>
      <c r="R228">
        <f t="shared" si="180"/>
        <v>0.2</v>
      </c>
      <c r="S228">
        <f t="shared" si="181"/>
        <v>9144.2999999999993</v>
      </c>
      <c r="T228">
        <f t="shared" si="182"/>
        <v>0</v>
      </c>
      <c r="U228">
        <f t="shared" si="183"/>
        <v>15</v>
      </c>
      <c r="V228">
        <f t="shared" si="184"/>
        <v>0</v>
      </c>
      <c r="W228">
        <f t="shared" si="185"/>
        <v>0</v>
      </c>
      <c r="X228">
        <f t="shared" si="186"/>
        <v>6401.01</v>
      </c>
      <c r="Y228">
        <f t="shared" si="186"/>
        <v>914.43</v>
      </c>
      <c r="AA228">
        <v>-1</v>
      </c>
      <c r="AB228">
        <f t="shared" si="187"/>
        <v>10465.19</v>
      </c>
      <c r="AC228">
        <f>ROUND((ES228),6)</f>
        <v>1287.42</v>
      </c>
      <c r="AD228">
        <f>ROUND((((ET228)-(EU228))+AE228),6)</f>
        <v>33.47</v>
      </c>
      <c r="AE228">
        <f>ROUND((EU228),6)</f>
        <v>0.2</v>
      </c>
      <c r="AF228">
        <f>ROUND((EV228),6)</f>
        <v>9144.2999999999993</v>
      </c>
      <c r="AG228">
        <f t="shared" si="189"/>
        <v>0</v>
      </c>
      <c r="AH228">
        <f>(EW228)</f>
        <v>15</v>
      </c>
      <c r="AI228">
        <f>(EX228)</f>
        <v>0</v>
      </c>
      <c r="AJ228">
        <f t="shared" si="191"/>
        <v>0</v>
      </c>
      <c r="AK228">
        <v>10465.19</v>
      </c>
      <c r="AL228">
        <v>1287.42</v>
      </c>
      <c r="AM228">
        <v>33.47</v>
      </c>
      <c r="AN228">
        <v>0.2</v>
      </c>
      <c r="AO228">
        <v>9144.2999999999993</v>
      </c>
      <c r="AP228">
        <v>0</v>
      </c>
      <c r="AQ228">
        <v>15</v>
      </c>
      <c r="AR228">
        <v>0</v>
      </c>
      <c r="AS228">
        <v>0</v>
      </c>
      <c r="AT228">
        <v>70</v>
      </c>
      <c r="AU228">
        <v>10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</v>
      </c>
      <c r="BD228" t="s">
        <v>3</v>
      </c>
      <c r="BE228" t="s">
        <v>3</v>
      </c>
      <c r="BF228" t="s">
        <v>3</v>
      </c>
      <c r="BG228" t="s">
        <v>3</v>
      </c>
      <c r="BH228">
        <v>0</v>
      </c>
      <c r="BI228">
        <v>4</v>
      </c>
      <c r="BJ228" t="s">
        <v>259</v>
      </c>
      <c r="BM228">
        <v>0</v>
      </c>
      <c r="BN228">
        <v>0</v>
      </c>
      <c r="BO228" t="s">
        <v>3</v>
      </c>
      <c r="BP228">
        <v>0</v>
      </c>
      <c r="BQ228">
        <v>1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70</v>
      </c>
      <c r="CA228">
        <v>10</v>
      </c>
      <c r="CB228" t="s">
        <v>3</v>
      </c>
      <c r="CE228">
        <v>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192"/>
        <v>10465.189999999999</v>
      </c>
      <c r="CQ228">
        <f t="shared" si="193"/>
        <v>1287.42</v>
      </c>
      <c r="CR228">
        <f>((((ET228)*BB228-(EU228)*BS228)+AE228*BS228)*AV228)</f>
        <v>33.47</v>
      </c>
      <c r="CS228">
        <f t="shared" si="194"/>
        <v>0.2</v>
      </c>
      <c r="CT228">
        <f t="shared" si="195"/>
        <v>9144.2999999999993</v>
      </c>
      <c r="CU228">
        <f t="shared" si="196"/>
        <v>0</v>
      </c>
      <c r="CV228">
        <f t="shared" si="197"/>
        <v>15</v>
      </c>
      <c r="CW228">
        <f t="shared" si="198"/>
        <v>0</v>
      </c>
      <c r="CX228">
        <f t="shared" si="198"/>
        <v>0</v>
      </c>
      <c r="CY228">
        <f t="shared" si="199"/>
        <v>6401.01</v>
      </c>
      <c r="CZ228">
        <f t="shared" si="200"/>
        <v>914.43</v>
      </c>
      <c r="DC228" t="s">
        <v>3</v>
      </c>
      <c r="DD228" t="s">
        <v>3</v>
      </c>
      <c r="DE228" t="s">
        <v>3</v>
      </c>
      <c r="DF228" t="s">
        <v>3</v>
      </c>
      <c r="DG228" t="s">
        <v>3</v>
      </c>
      <c r="DH228" t="s">
        <v>3</v>
      </c>
      <c r="DI228" t="s">
        <v>3</v>
      </c>
      <c r="DJ228" t="s">
        <v>3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1013</v>
      </c>
      <c r="DV228" t="s">
        <v>258</v>
      </c>
      <c r="DW228" t="s">
        <v>258</v>
      </c>
      <c r="DX228">
        <v>1</v>
      </c>
      <c r="DZ228" t="s">
        <v>3</v>
      </c>
      <c r="EA228" t="s">
        <v>3</v>
      </c>
      <c r="EB228" t="s">
        <v>3</v>
      </c>
      <c r="EC228" t="s">
        <v>3</v>
      </c>
      <c r="EE228">
        <v>1441815344</v>
      </c>
      <c r="EF228">
        <v>1</v>
      </c>
      <c r="EG228" t="s">
        <v>21</v>
      </c>
      <c r="EH228">
        <v>0</v>
      </c>
      <c r="EI228" t="s">
        <v>3</v>
      </c>
      <c r="EJ228">
        <v>4</v>
      </c>
      <c r="EK228">
        <v>0</v>
      </c>
      <c r="EL228" t="s">
        <v>22</v>
      </c>
      <c r="EM228" t="s">
        <v>23</v>
      </c>
      <c r="EO228" t="s">
        <v>3</v>
      </c>
      <c r="EQ228">
        <v>1024</v>
      </c>
      <c r="ER228">
        <v>10465.19</v>
      </c>
      <c r="ES228">
        <v>1287.42</v>
      </c>
      <c r="ET228">
        <v>33.47</v>
      </c>
      <c r="EU228">
        <v>0.2</v>
      </c>
      <c r="EV228">
        <v>9144.2999999999993</v>
      </c>
      <c r="EW228">
        <v>15</v>
      </c>
      <c r="EX228">
        <v>0</v>
      </c>
      <c r="EY228">
        <v>0</v>
      </c>
      <c r="FQ228">
        <v>0</v>
      </c>
      <c r="FR228">
        <f t="shared" si="201"/>
        <v>0</v>
      </c>
      <c r="FS228">
        <v>0</v>
      </c>
      <c r="FX228">
        <v>70</v>
      </c>
      <c r="FY228">
        <v>10</v>
      </c>
      <c r="GA228" t="s">
        <v>3</v>
      </c>
      <c r="GD228">
        <v>0</v>
      </c>
      <c r="GF228">
        <v>-329762746</v>
      </c>
      <c r="GG228">
        <v>2</v>
      </c>
      <c r="GH228">
        <v>1</v>
      </c>
      <c r="GI228">
        <v>-2</v>
      </c>
      <c r="GJ228">
        <v>0</v>
      </c>
      <c r="GK228">
        <f>ROUND(R228*(R12)/100,2)</f>
        <v>0.22</v>
      </c>
      <c r="GL228">
        <f t="shared" si="202"/>
        <v>0</v>
      </c>
      <c r="GM228">
        <f t="shared" si="203"/>
        <v>17780.849999999999</v>
      </c>
      <c r="GN228">
        <f t="shared" si="204"/>
        <v>0</v>
      </c>
      <c r="GO228">
        <f t="shared" si="205"/>
        <v>0</v>
      </c>
      <c r="GP228">
        <f t="shared" si="206"/>
        <v>17780.849999999999</v>
      </c>
      <c r="GR228">
        <v>0</v>
      </c>
      <c r="GS228">
        <v>0</v>
      </c>
      <c r="GT228">
        <v>0</v>
      </c>
      <c r="GU228" t="s">
        <v>3</v>
      </c>
      <c r="GV228">
        <f t="shared" si="207"/>
        <v>0</v>
      </c>
      <c r="GW228">
        <v>1</v>
      </c>
      <c r="GX228">
        <f t="shared" si="208"/>
        <v>0</v>
      </c>
      <c r="HA228">
        <v>0</v>
      </c>
      <c r="HB228">
        <v>0</v>
      </c>
      <c r="HC228">
        <f t="shared" si="209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30" spans="1:245" x14ac:dyDescent="0.2">
      <c r="A230" s="2">
        <v>51</v>
      </c>
      <c r="B230" s="2">
        <f>B212</f>
        <v>1</v>
      </c>
      <c r="C230" s="2">
        <f>A212</f>
        <v>5</v>
      </c>
      <c r="D230" s="2">
        <f>ROW(A212)</f>
        <v>212</v>
      </c>
      <c r="E230" s="2"/>
      <c r="F230" s="2" t="str">
        <f>IF(F212&lt;&gt;"",F212,"")</f>
        <v>Новый подраздел</v>
      </c>
      <c r="G230" s="2" t="str">
        <f>IF(G212&lt;&gt;"",G212,"")</f>
        <v>Техническое обслуживание ИТП</v>
      </c>
      <c r="H230" s="2">
        <v>0</v>
      </c>
      <c r="I230" s="2"/>
      <c r="J230" s="2"/>
      <c r="K230" s="2"/>
      <c r="L230" s="2"/>
      <c r="M230" s="2"/>
      <c r="N230" s="2"/>
      <c r="O230" s="2">
        <f t="shared" ref="O230:T230" si="210">ROUND(AB230,2)</f>
        <v>20369.22</v>
      </c>
      <c r="P230" s="2">
        <f t="shared" si="210"/>
        <v>241.04</v>
      </c>
      <c r="Q230" s="2">
        <f t="shared" si="210"/>
        <v>0</v>
      </c>
      <c r="R230" s="2">
        <f t="shared" si="210"/>
        <v>0</v>
      </c>
      <c r="S230" s="2">
        <f t="shared" si="210"/>
        <v>20128.18</v>
      </c>
      <c r="T230" s="2">
        <f t="shared" si="210"/>
        <v>0</v>
      </c>
      <c r="U230" s="2">
        <f>AH230</f>
        <v>26.098500000000001</v>
      </c>
      <c r="V230" s="2">
        <f>AI230</f>
        <v>0</v>
      </c>
      <c r="W230" s="2">
        <f>ROUND(AJ230,2)</f>
        <v>0</v>
      </c>
      <c r="X230" s="2">
        <f>ROUND(AK230,2)</f>
        <v>14089.72</v>
      </c>
      <c r="Y230" s="2">
        <f>ROUND(AL230,2)</f>
        <v>2012.82</v>
      </c>
      <c r="Z230" s="2"/>
      <c r="AA230" s="2"/>
      <c r="AB230" s="2">
        <f>ROUND(SUMIF(AA216:AA228,"=1470268931",O216:O228),2)</f>
        <v>20369.22</v>
      </c>
      <c r="AC230" s="2">
        <f>ROUND(SUMIF(AA216:AA228,"=1470268931",P216:P228),2)</f>
        <v>241.04</v>
      </c>
      <c r="AD230" s="2">
        <f>ROUND(SUMIF(AA216:AA228,"=1470268931",Q216:Q228),2)</f>
        <v>0</v>
      </c>
      <c r="AE230" s="2">
        <f>ROUND(SUMIF(AA216:AA228,"=1470268931",R216:R228),2)</f>
        <v>0</v>
      </c>
      <c r="AF230" s="2">
        <f>ROUND(SUMIF(AA216:AA228,"=1470268931",S216:S228),2)</f>
        <v>20128.18</v>
      </c>
      <c r="AG230" s="2">
        <f>ROUND(SUMIF(AA216:AA228,"=1470268931",T216:T228),2)</f>
        <v>0</v>
      </c>
      <c r="AH230" s="2">
        <f>SUMIF(AA216:AA228,"=1470268931",U216:U228)</f>
        <v>26.098500000000001</v>
      </c>
      <c r="AI230" s="2">
        <f>SUMIF(AA216:AA228,"=1470268931",V216:V228)</f>
        <v>0</v>
      </c>
      <c r="AJ230" s="2">
        <f>ROUND(SUMIF(AA216:AA228,"=1470268931",W216:W228),2)</f>
        <v>0</v>
      </c>
      <c r="AK230" s="2">
        <f>ROUND(SUMIF(AA216:AA228,"=1470268931",X216:X228),2)</f>
        <v>14089.72</v>
      </c>
      <c r="AL230" s="2">
        <f>ROUND(SUMIF(AA216:AA228,"=1470268931",Y216:Y228),2)</f>
        <v>2012.82</v>
      </c>
      <c r="AM230" s="2"/>
      <c r="AN230" s="2"/>
      <c r="AO230" s="2">
        <f t="shared" ref="AO230:BD230" si="211">ROUND(BX230,2)</f>
        <v>0</v>
      </c>
      <c r="AP230" s="2">
        <f t="shared" si="211"/>
        <v>0</v>
      </c>
      <c r="AQ230" s="2">
        <f t="shared" si="211"/>
        <v>0</v>
      </c>
      <c r="AR230" s="2">
        <f t="shared" si="211"/>
        <v>36471.760000000002</v>
      </c>
      <c r="AS230" s="2">
        <f t="shared" si="211"/>
        <v>0</v>
      </c>
      <c r="AT230" s="2">
        <f t="shared" si="211"/>
        <v>0</v>
      </c>
      <c r="AU230" s="2">
        <f t="shared" si="211"/>
        <v>36471.760000000002</v>
      </c>
      <c r="AV230" s="2">
        <f t="shared" si="211"/>
        <v>241.04</v>
      </c>
      <c r="AW230" s="2">
        <f t="shared" si="211"/>
        <v>241.04</v>
      </c>
      <c r="AX230" s="2">
        <f t="shared" si="211"/>
        <v>0</v>
      </c>
      <c r="AY230" s="2">
        <f t="shared" si="211"/>
        <v>241.04</v>
      </c>
      <c r="AZ230" s="2">
        <f t="shared" si="211"/>
        <v>0</v>
      </c>
      <c r="BA230" s="2">
        <f t="shared" si="211"/>
        <v>0</v>
      </c>
      <c r="BB230" s="2">
        <f t="shared" si="211"/>
        <v>0</v>
      </c>
      <c r="BC230" s="2">
        <f t="shared" si="211"/>
        <v>0</v>
      </c>
      <c r="BD230" s="2">
        <f t="shared" si="211"/>
        <v>0</v>
      </c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>
        <f>ROUND(SUMIF(AA216:AA228,"=1470268931",FQ216:FQ228),2)</f>
        <v>0</v>
      </c>
      <c r="BY230" s="2">
        <f>ROUND(SUMIF(AA216:AA228,"=1470268931",FR216:FR228),2)</f>
        <v>0</v>
      </c>
      <c r="BZ230" s="2">
        <f>ROUND(SUMIF(AA216:AA228,"=1470268931",GL216:GL228),2)</f>
        <v>0</v>
      </c>
      <c r="CA230" s="2">
        <f>ROUND(SUMIF(AA216:AA228,"=1470268931",GM216:GM228),2)</f>
        <v>36471.760000000002</v>
      </c>
      <c r="CB230" s="2">
        <f>ROUND(SUMIF(AA216:AA228,"=1470268931",GN216:GN228),2)</f>
        <v>0</v>
      </c>
      <c r="CC230" s="2">
        <f>ROUND(SUMIF(AA216:AA228,"=1470268931",GO216:GO228),2)</f>
        <v>0</v>
      </c>
      <c r="CD230" s="2">
        <f>ROUND(SUMIF(AA216:AA228,"=1470268931",GP216:GP228),2)</f>
        <v>36471.760000000002</v>
      </c>
      <c r="CE230" s="2">
        <f>AC230-BX230</f>
        <v>241.04</v>
      </c>
      <c r="CF230" s="2">
        <f>AC230-BY230</f>
        <v>241.04</v>
      </c>
      <c r="CG230" s="2">
        <f>BX230-BZ230</f>
        <v>0</v>
      </c>
      <c r="CH230" s="2">
        <f>AC230-BX230-BY230+BZ230</f>
        <v>241.04</v>
      </c>
      <c r="CI230" s="2">
        <f>BY230-BZ230</f>
        <v>0</v>
      </c>
      <c r="CJ230" s="2">
        <f>ROUND(SUMIF(AA216:AA228,"=1470268931",GX216:GX228),2)</f>
        <v>0</v>
      </c>
      <c r="CK230" s="2">
        <f>ROUND(SUMIF(AA216:AA228,"=1470268931",GY216:GY228),2)</f>
        <v>0</v>
      </c>
      <c r="CL230" s="2">
        <f>ROUND(SUMIF(AA216:AA228,"=1470268931",GZ216:GZ228),2)</f>
        <v>0</v>
      </c>
      <c r="CM230" s="2">
        <f>ROUND(SUMIF(AA216:AA228,"=1470268931",HD216:HD228),2)</f>
        <v>0</v>
      </c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  <c r="EH230" s="3"/>
      <c r="EI230" s="3"/>
      <c r="EJ230" s="3"/>
      <c r="EK230" s="3"/>
      <c r="EL230" s="3"/>
      <c r="EM230" s="3"/>
      <c r="EN230" s="3"/>
      <c r="EO230" s="3"/>
      <c r="EP230" s="3"/>
      <c r="EQ230" s="3"/>
      <c r="ER230" s="3"/>
      <c r="ES230" s="3"/>
      <c r="ET230" s="3"/>
      <c r="EU230" s="3"/>
      <c r="EV230" s="3"/>
      <c r="EW230" s="3"/>
      <c r="EX230" s="3"/>
      <c r="EY230" s="3"/>
      <c r="EZ230" s="3"/>
      <c r="FA230" s="3"/>
      <c r="FB230" s="3"/>
      <c r="FC230" s="3"/>
      <c r="FD230" s="3"/>
      <c r="FE230" s="3"/>
      <c r="FF230" s="3"/>
      <c r="FG230" s="3"/>
      <c r="FH230" s="3"/>
      <c r="FI230" s="3"/>
      <c r="FJ230" s="3"/>
      <c r="FK230" s="3"/>
      <c r="FL230" s="3"/>
      <c r="FM230" s="3"/>
      <c r="FN230" s="3"/>
      <c r="FO230" s="3"/>
      <c r="FP230" s="3"/>
      <c r="FQ230" s="3"/>
      <c r="FR230" s="3"/>
      <c r="FS230" s="3"/>
      <c r="FT230" s="3"/>
      <c r="FU230" s="3"/>
      <c r="FV230" s="3"/>
      <c r="FW230" s="3"/>
      <c r="FX230" s="3"/>
      <c r="FY230" s="3"/>
      <c r="FZ230" s="3"/>
      <c r="GA230" s="3"/>
      <c r="GB230" s="3"/>
      <c r="GC230" s="3"/>
      <c r="GD230" s="3"/>
      <c r="GE230" s="3"/>
      <c r="GF230" s="3"/>
      <c r="GG230" s="3"/>
      <c r="GH230" s="3"/>
      <c r="GI230" s="3"/>
      <c r="GJ230" s="3"/>
      <c r="GK230" s="3"/>
      <c r="GL230" s="3"/>
      <c r="GM230" s="3"/>
      <c r="GN230" s="3"/>
      <c r="GO230" s="3"/>
      <c r="GP230" s="3"/>
      <c r="GQ230" s="3"/>
      <c r="GR230" s="3"/>
      <c r="GS230" s="3"/>
      <c r="GT230" s="3"/>
      <c r="GU230" s="3"/>
      <c r="GV230" s="3"/>
      <c r="GW230" s="3"/>
      <c r="GX230" s="3">
        <v>0</v>
      </c>
    </row>
    <row r="232" spans="1:245" x14ac:dyDescent="0.2">
      <c r="A232" s="4">
        <v>50</v>
      </c>
      <c r="B232" s="4">
        <v>0</v>
      </c>
      <c r="C232" s="4">
        <v>0</v>
      </c>
      <c r="D232" s="4">
        <v>1</v>
      </c>
      <c r="E232" s="4">
        <v>201</v>
      </c>
      <c r="F232" s="4">
        <f>ROUND(Source!O230,O232)</f>
        <v>20369.22</v>
      </c>
      <c r="G232" s="4" t="s">
        <v>70</v>
      </c>
      <c r="H232" s="4" t="s">
        <v>71</v>
      </c>
      <c r="I232" s="4"/>
      <c r="J232" s="4"/>
      <c r="K232" s="4">
        <v>201</v>
      </c>
      <c r="L232" s="4">
        <v>1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20369.22</v>
      </c>
      <c r="X232" s="4">
        <v>1</v>
      </c>
      <c r="Y232" s="4">
        <v>20369.22</v>
      </c>
      <c r="Z232" s="4"/>
      <c r="AA232" s="4"/>
      <c r="AB232" s="4"/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202</v>
      </c>
      <c r="F233" s="4">
        <f>ROUND(Source!P230,O233)</f>
        <v>241.04</v>
      </c>
      <c r="G233" s="4" t="s">
        <v>72</v>
      </c>
      <c r="H233" s="4" t="s">
        <v>73</v>
      </c>
      <c r="I233" s="4"/>
      <c r="J233" s="4"/>
      <c r="K233" s="4">
        <v>202</v>
      </c>
      <c r="L233" s="4">
        <v>2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241.04</v>
      </c>
      <c r="X233" s="4">
        <v>1</v>
      </c>
      <c r="Y233" s="4">
        <v>241.04</v>
      </c>
      <c r="Z233" s="4"/>
      <c r="AA233" s="4"/>
      <c r="AB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222</v>
      </c>
      <c r="F234" s="4">
        <f>ROUND(Source!AO230,O234)</f>
        <v>0</v>
      </c>
      <c r="G234" s="4" t="s">
        <v>74</v>
      </c>
      <c r="H234" s="4" t="s">
        <v>75</v>
      </c>
      <c r="I234" s="4"/>
      <c r="J234" s="4"/>
      <c r="K234" s="4">
        <v>222</v>
      </c>
      <c r="L234" s="4">
        <v>3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225</v>
      </c>
      <c r="F235" s="4">
        <f>ROUND(Source!AV230,O235)</f>
        <v>241.04</v>
      </c>
      <c r="G235" s="4" t="s">
        <v>76</v>
      </c>
      <c r="H235" s="4" t="s">
        <v>77</v>
      </c>
      <c r="I235" s="4"/>
      <c r="J235" s="4"/>
      <c r="K235" s="4">
        <v>225</v>
      </c>
      <c r="L235" s="4">
        <v>4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241.04</v>
      </c>
      <c r="X235" s="4">
        <v>1</v>
      </c>
      <c r="Y235" s="4">
        <v>241.04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226</v>
      </c>
      <c r="F236" s="4">
        <f>ROUND(Source!AW230,O236)</f>
        <v>241.04</v>
      </c>
      <c r="G236" s="4" t="s">
        <v>78</v>
      </c>
      <c r="H236" s="4" t="s">
        <v>79</v>
      </c>
      <c r="I236" s="4"/>
      <c r="J236" s="4"/>
      <c r="K236" s="4">
        <v>226</v>
      </c>
      <c r="L236" s="4">
        <v>5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241.04</v>
      </c>
      <c r="X236" s="4">
        <v>1</v>
      </c>
      <c r="Y236" s="4">
        <v>241.04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227</v>
      </c>
      <c r="F237" s="4">
        <f>ROUND(Source!AX230,O237)</f>
        <v>0</v>
      </c>
      <c r="G237" s="4" t="s">
        <v>80</v>
      </c>
      <c r="H237" s="4" t="s">
        <v>81</v>
      </c>
      <c r="I237" s="4"/>
      <c r="J237" s="4"/>
      <c r="K237" s="4">
        <v>227</v>
      </c>
      <c r="L237" s="4">
        <v>6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228</v>
      </c>
      <c r="F238" s="4">
        <f>ROUND(Source!AY230,O238)</f>
        <v>241.04</v>
      </c>
      <c r="G238" s="4" t="s">
        <v>82</v>
      </c>
      <c r="H238" s="4" t="s">
        <v>83</v>
      </c>
      <c r="I238" s="4"/>
      <c r="J238" s="4"/>
      <c r="K238" s="4">
        <v>228</v>
      </c>
      <c r="L238" s="4">
        <v>7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241.04</v>
      </c>
      <c r="X238" s="4">
        <v>1</v>
      </c>
      <c r="Y238" s="4">
        <v>241.04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216</v>
      </c>
      <c r="F239" s="4">
        <f>ROUND(Source!AP230,O239)</f>
        <v>0</v>
      </c>
      <c r="G239" s="4" t="s">
        <v>84</v>
      </c>
      <c r="H239" s="4" t="s">
        <v>85</v>
      </c>
      <c r="I239" s="4"/>
      <c r="J239" s="4"/>
      <c r="K239" s="4">
        <v>216</v>
      </c>
      <c r="L239" s="4">
        <v>8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223</v>
      </c>
      <c r="F240" s="4">
        <f>ROUND(Source!AQ230,O240)</f>
        <v>0</v>
      </c>
      <c r="G240" s="4" t="s">
        <v>86</v>
      </c>
      <c r="H240" s="4" t="s">
        <v>87</v>
      </c>
      <c r="I240" s="4"/>
      <c r="J240" s="4"/>
      <c r="K240" s="4">
        <v>223</v>
      </c>
      <c r="L240" s="4">
        <v>9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229</v>
      </c>
      <c r="F241" s="4">
        <f>ROUND(Source!AZ230,O241)</f>
        <v>0</v>
      </c>
      <c r="G241" s="4" t="s">
        <v>88</v>
      </c>
      <c r="H241" s="4" t="s">
        <v>89</v>
      </c>
      <c r="I241" s="4"/>
      <c r="J241" s="4"/>
      <c r="K241" s="4">
        <v>229</v>
      </c>
      <c r="L241" s="4">
        <v>10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203</v>
      </c>
      <c r="F242" s="4">
        <f>ROUND(Source!Q230,O242)</f>
        <v>0</v>
      </c>
      <c r="G242" s="4" t="s">
        <v>90</v>
      </c>
      <c r="H242" s="4" t="s">
        <v>91</v>
      </c>
      <c r="I242" s="4"/>
      <c r="J242" s="4"/>
      <c r="K242" s="4">
        <v>203</v>
      </c>
      <c r="L242" s="4">
        <v>11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231</v>
      </c>
      <c r="F243" s="4">
        <f>ROUND(Source!BB230,O243)</f>
        <v>0</v>
      </c>
      <c r="G243" s="4" t="s">
        <v>92</v>
      </c>
      <c r="H243" s="4" t="s">
        <v>93</v>
      </c>
      <c r="I243" s="4"/>
      <c r="J243" s="4"/>
      <c r="K243" s="4">
        <v>231</v>
      </c>
      <c r="L243" s="4">
        <v>12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204</v>
      </c>
      <c r="F244" s="4">
        <f>ROUND(Source!R230,O244)</f>
        <v>0</v>
      </c>
      <c r="G244" s="4" t="s">
        <v>94</v>
      </c>
      <c r="H244" s="4" t="s">
        <v>95</v>
      </c>
      <c r="I244" s="4"/>
      <c r="J244" s="4"/>
      <c r="K244" s="4">
        <v>204</v>
      </c>
      <c r="L244" s="4">
        <v>13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205</v>
      </c>
      <c r="F245" s="4">
        <f>ROUND(Source!S230,O245)</f>
        <v>20128.18</v>
      </c>
      <c r="G245" s="4" t="s">
        <v>96</v>
      </c>
      <c r="H245" s="4" t="s">
        <v>97</v>
      </c>
      <c r="I245" s="4"/>
      <c r="J245" s="4"/>
      <c r="K245" s="4">
        <v>205</v>
      </c>
      <c r="L245" s="4">
        <v>14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20128.18</v>
      </c>
      <c r="X245" s="4">
        <v>1</v>
      </c>
      <c r="Y245" s="4">
        <v>20128.18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232</v>
      </c>
      <c r="F246" s="4">
        <f>ROUND(Source!BC230,O246)</f>
        <v>0</v>
      </c>
      <c r="G246" s="4" t="s">
        <v>98</v>
      </c>
      <c r="H246" s="4" t="s">
        <v>99</v>
      </c>
      <c r="I246" s="4"/>
      <c r="J246" s="4"/>
      <c r="K246" s="4">
        <v>232</v>
      </c>
      <c r="L246" s="4">
        <v>15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214</v>
      </c>
      <c r="F247" s="4">
        <f>ROUND(Source!AS230,O247)</f>
        <v>0</v>
      </c>
      <c r="G247" s="4" t="s">
        <v>100</v>
      </c>
      <c r="H247" s="4" t="s">
        <v>101</v>
      </c>
      <c r="I247" s="4"/>
      <c r="J247" s="4"/>
      <c r="K247" s="4">
        <v>214</v>
      </c>
      <c r="L247" s="4">
        <v>16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215</v>
      </c>
      <c r="F248" s="4">
        <f>ROUND(Source!AT230,O248)</f>
        <v>0</v>
      </c>
      <c r="G248" s="4" t="s">
        <v>102</v>
      </c>
      <c r="H248" s="4" t="s">
        <v>103</v>
      </c>
      <c r="I248" s="4"/>
      <c r="J248" s="4"/>
      <c r="K248" s="4">
        <v>215</v>
      </c>
      <c r="L248" s="4">
        <v>17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217</v>
      </c>
      <c r="F249" s="4">
        <f>ROUND(Source!AU230,O249)</f>
        <v>36471.760000000002</v>
      </c>
      <c r="G249" s="4" t="s">
        <v>104</v>
      </c>
      <c r="H249" s="4" t="s">
        <v>105</v>
      </c>
      <c r="I249" s="4"/>
      <c r="J249" s="4"/>
      <c r="K249" s="4">
        <v>217</v>
      </c>
      <c r="L249" s="4">
        <v>18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36471.760000000002</v>
      </c>
      <c r="X249" s="4">
        <v>1</v>
      </c>
      <c r="Y249" s="4">
        <v>36471.760000000002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230</v>
      </c>
      <c r="F250" s="4">
        <f>ROUND(Source!BA230,O250)</f>
        <v>0</v>
      </c>
      <c r="G250" s="4" t="s">
        <v>106</v>
      </c>
      <c r="H250" s="4" t="s">
        <v>107</v>
      </c>
      <c r="I250" s="4"/>
      <c r="J250" s="4"/>
      <c r="K250" s="4">
        <v>230</v>
      </c>
      <c r="L250" s="4">
        <v>19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206</v>
      </c>
      <c r="F251" s="4">
        <f>ROUND(Source!T230,O251)</f>
        <v>0</v>
      </c>
      <c r="G251" s="4" t="s">
        <v>108</v>
      </c>
      <c r="H251" s="4" t="s">
        <v>109</v>
      </c>
      <c r="I251" s="4"/>
      <c r="J251" s="4"/>
      <c r="K251" s="4">
        <v>206</v>
      </c>
      <c r="L251" s="4">
        <v>20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207</v>
      </c>
      <c r="F252" s="4">
        <f>Source!U230</f>
        <v>26.098500000000001</v>
      </c>
      <c r="G252" s="4" t="s">
        <v>110</v>
      </c>
      <c r="H252" s="4" t="s">
        <v>111</v>
      </c>
      <c r="I252" s="4"/>
      <c r="J252" s="4"/>
      <c r="K252" s="4">
        <v>207</v>
      </c>
      <c r="L252" s="4">
        <v>21</v>
      </c>
      <c r="M252" s="4">
        <v>3</v>
      </c>
      <c r="N252" s="4" t="s">
        <v>3</v>
      </c>
      <c r="O252" s="4">
        <v>-1</v>
      </c>
      <c r="P252" s="4"/>
      <c r="Q252" s="4"/>
      <c r="R252" s="4"/>
      <c r="S252" s="4"/>
      <c r="T252" s="4"/>
      <c r="U252" s="4"/>
      <c r="V252" s="4"/>
      <c r="W252" s="4">
        <v>26.098500000000001</v>
      </c>
      <c r="X252" s="4">
        <v>1</v>
      </c>
      <c r="Y252" s="4">
        <v>26.098500000000001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208</v>
      </c>
      <c r="F253" s="4">
        <f>Source!V230</f>
        <v>0</v>
      </c>
      <c r="G253" s="4" t="s">
        <v>112</v>
      </c>
      <c r="H253" s="4" t="s">
        <v>113</v>
      </c>
      <c r="I253" s="4"/>
      <c r="J253" s="4"/>
      <c r="K253" s="4">
        <v>208</v>
      </c>
      <c r="L253" s="4">
        <v>22</v>
      </c>
      <c r="M253" s="4">
        <v>3</v>
      </c>
      <c r="N253" s="4" t="s">
        <v>3</v>
      </c>
      <c r="O253" s="4">
        <v>-1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209</v>
      </c>
      <c r="F254" s="4">
        <f>ROUND(Source!W230,O254)</f>
        <v>0</v>
      </c>
      <c r="G254" s="4" t="s">
        <v>114</v>
      </c>
      <c r="H254" s="4" t="s">
        <v>115</v>
      </c>
      <c r="I254" s="4"/>
      <c r="J254" s="4"/>
      <c r="K254" s="4">
        <v>209</v>
      </c>
      <c r="L254" s="4">
        <v>23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233</v>
      </c>
      <c r="F255" s="4">
        <f>ROUND(Source!BD230,O255)</f>
        <v>0</v>
      </c>
      <c r="G255" s="4" t="s">
        <v>116</v>
      </c>
      <c r="H255" s="4" t="s">
        <v>117</v>
      </c>
      <c r="I255" s="4"/>
      <c r="J255" s="4"/>
      <c r="K255" s="4">
        <v>233</v>
      </c>
      <c r="L255" s="4">
        <v>24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210</v>
      </c>
      <c r="F256" s="4">
        <f>ROUND(Source!X230,O256)</f>
        <v>14089.72</v>
      </c>
      <c r="G256" s="4" t="s">
        <v>118</v>
      </c>
      <c r="H256" s="4" t="s">
        <v>119</v>
      </c>
      <c r="I256" s="4"/>
      <c r="J256" s="4"/>
      <c r="K256" s="4">
        <v>210</v>
      </c>
      <c r="L256" s="4">
        <v>25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14089.72</v>
      </c>
      <c r="X256" s="4">
        <v>1</v>
      </c>
      <c r="Y256" s="4">
        <v>14089.72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211</v>
      </c>
      <c r="F257" s="4">
        <f>ROUND(Source!Y230,O257)</f>
        <v>2012.82</v>
      </c>
      <c r="G257" s="4" t="s">
        <v>120</v>
      </c>
      <c r="H257" s="4" t="s">
        <v>121</v>
      </c>
      <c r="I257" s="4"/>
      <c r="J257" s="4"/>
      <c r="K257" s="4">
        <v>211</v>
      </c>
      <c r="L257" s="4">
        <v>26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2012.82</v>
      </c>
      <c r="X257" s="4">
        <v>1</v>
      </c>
      <c r="Y257" s="4">
        <v>2012.82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224</v>
      </c>
      <c r="F258" s="4">
        <f>ROUND(Source!AR230,O258)</f>
        <v>36471.760000000002</v>
      </c>
      <c r="G258" s="4" t="s">
        <v>122</v>
      </c>
      <c r="H258" s="4" t="s">
        <v>123</v>
      </c>
      <c r="I258" s="4"/>
      <c r="J258" s="4"/>
      <c r="K258" s="4">
        <v>224</v>
      </c>
      <c r="L258" s="4">
        <v>27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36471.760000000002</v>
      </c>
      <c r="X258" s="4">
        <v>1</v>
      </c>
      <c r="Y258" s="4">
        <v>36471.760000000002</v>
      </c>
      <c r="Z258" s="4"/>
      <c r="AA258" s="4"/>
      <c r="AB258" s="4"/>
    </row>
    <row r="260" spans="1:245" x14ac:dyDescent="0.2">
      <c r="A260" s="1">
        <v>5</v>
      </c>
      <c r="B260" s="1">
        <v>1</v>
      </c>
      <c r="C260" s="1"/>
      <c r="D260" s="1">
        <f>ROW(A271)</f>
        <v>271</v>
      </c>
      <c r="E260" s="1"/>
      <c r="F260" s="1" t="s">
        <v>14</v>
      </c>
      <c r="G260" s="1" t="s">
        <v>260</v>
      </c>
      <c r="H260" s="1" t="s">
        <v>3</v>
      </c>
      <c r="I260" s="1">
        <v>0</v>
      </c>
      <c r="J260" s="1"/>
      <c r="K260" s="1">
        <v>0</v>
      </c>
      <c r="L260" s="1"/>
      <c r="M260" s="1" t="s">
        <v>3</v>
      </c>
      <c r="N260" s="1"/>
      <c r="O260" s="1"/>
      <c r="P260" s="1"/>
      <c r="Q260" s="1"/>
      <c r="R260" s="1"/>
      <c r="S260" s="1">
        <v>0</v>
      </c>
      <c r="T260" s="1"/>
      <c r="U260" s="1" t="s">
        <v>3</v>
      </c>
      <c r="V260" s="1">
        <v>0</v>
      </c>
      <c r="W260" s="1"/>
      <c r="X260" s="1"/>
      <c r="Y260" s="1"/>
      <c r="Z260" s="1"/>
      <c r="AA260" s="1"/>
      <c r="AB260" s="1" t="s">
        <v>3</v>
      </c>
      <c r="AC260" s="1" t="s">
        <v>3</v>
      </c>
      <c r="AD260" s="1" t="s">
        <v>3</v>
      </c>
      <c r="AE260" s="1" t="s">
        <v>3</v>
      </c>
      <c r="AF260" s="1" t="s">
        <v>3</v>
      </c>
      <c r="AG260" s="1" t="s">
        <v>3</v>
      </c>
      <c r="AH260" s="1"/>
      <c r="AI260" s="1"/>
      <c r="AJ260" s="1"/>
      <c r="AK260" s="1"/>
      <c r="AL260" s="1"/>
      <c r="AM260" s="1"/>
      <c r="AN260" s="1"/>
      <c r="AO260" s="1"/>
      <c r="AP260" s="1" t="s">
        <v>3</v>
      </c>
      <c r="AQ260" s="1" t="s">
        <v>3</v>
      </c>
      <c r="AR260" s="1" t="s">
        <v>3</v>
      </c>
      <c r="AS260" s="1"/>
      <c r="AT260" s="1"/>
      <c r="AU260" s="1"/>
      <c r="AV260" s="1"/>
      <c r="AW260" s="1"/>
      <c r="AX260" s="1"/>
      <c r="AY260" s="1"/>
      <c r="AZ260" s="1" t="s">
        <v>3</v>
      </c>
      <c r="BA260" s="1"/>
      <c r="BB260" s="1" t="s">
        <v>3</v>
      </c>
      <c r="BC260" s="1" t="s">
        <v>3</v>
      </c>
      <c r="BD260" s="1" t="s">
        <v>3</v>
      </c>
      <c r="BE260" s="1" t="s">
        <v>3</v>
      </c>
      <c r="BF260" s="1" t="s">
        <v>3</v>
      </c>
      <c r="BG260" s="1" t="s">
        <v>3</v>
      </c>
      <c r="BH260" s="1" t="s">
        <v>3</v>
      </c>
      <c r="BI260" s="1" t="s">
        <v>3</v>
      </c>
      <c r="BJ260" s="1" t="s">
        <v>3</v>
      </c>
      <c r="BK260" s="1" t="s">
        <v>3</v>
      </c>
      <c r="BL260" s="1" t="s">
        <v>3</v>
      </c>
      <c r="BM260" s="1" t="s">
        <v>3</v>
      </c>
      <c r="BN260" s="1" t="s">
        <v>3</v>
      </c>
      <c r="BO260" s="1" t="s">
        <v>3</v>
      </c>
      <c r="BP260" s="1" t="s">
        <v>3</v>
      </c>
      <c r="BQ260" s="1"/>
      <c r="BR260" s="1"/>
      <c r="BS260" s="1"/>
      <c r="BT260" s="1"/>
      <c r="BU260" s="1"/>
      <c r="BV260" s="1"/>
      <c r="BW260" s="1"/>
      <c r="BX260" s="1">
        <v>0</v>
      </c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>
        <v>0</v>
      </c>
    </row>
    <row r="262" spans="1:245" x14ac:dyDescent="0.2">
      <c r="A262" s="2">
        <v>52</v>
      </c>
      <c r="B262" s="2">
        <f t="shared" ref="B262:G262" si="212">B271</f>
        <v>1</v>
      </c>
      <c r="C262" s="2">
        <f t="shared" si="212"/>
        <v>5</v>
      </c>
      <c r="D262" s="2">
        <f t="shared" si="212"/>
        <v>260</v>
      </c>
      <c r="E262" s="2">
        <f t="shared" si="212"/>
        <v>0</v>
      </c>
      <c r="F262" s="2" t="str">
        <f t="shared" si="212"/>
        <v>Новый подраздел</v>
      </c>
      <c r="G262" s="2" t="str">
        <f t="shared" si="212"/>
        <v>Автоматизация ИТП</v>
      </c>
      <c r="H262" s="2"/>
      <c r="I262" s="2"/>
      <c r="J262" s="2"/>
      <c r="K262" s="2"/>
      <c r="L262" s="2"/>
      <c r="M262" s="2"/>
      <c r="N262" s="2"/>
      <c r="O262" s="2">
        <f t="shared" ref="O262:AT262" si="213">O271</f>
        <v>32029.02</v>
      </c>
      <c r="P262" s="2">
        <f t="shared" si="213"/>
        <v>252.52</v>
      </c>
      <c r="Q262" s="2">
        <f t="shared" si="213"/>
        <v>0</v>
      </c>
      <c r="R262" s="2">
        <f t="shared" si="213"/>
        <v>0</v>
      </c>
      <c r="S262" s="2">
        <f t="shared" si="213"/>
        <v>31776.5</v>
      </c>
      <c r="T262" s="2">
        <f t="shared" si="213"/>
        <v>0</v>
      </c>
      <c r="U262" s="2">
        <f t="shared" si="213"/>
        <v>40.51</v>
      </c>
      <c r="V262" s="2">
        <f t="shared" si="213"/>
        <v>0</v>
      </c>
      <c r="W262" s="2">
        <f t="shared" si="213"/>
        <v>0</v>
      </c>
      <c r="X262" s="2">
        <f t="shared" si="213"/>
        <v>22243.55</v>
      </c>
      <c r="Y262" s="2">
        <f t="shared" si="213"/>
        <v>3177.65</v>
      </c>
      <c r="Z262" s="2">
        <f t="shared" si="213"/>
        <v>0</v>
      </c>
      <c r="AA262" s="2">
        <f t="shared" si="213"/>
        <v>0</v>
      </c>
      <c r="AB262" s="2">
        <f t="shared" si="213"/>
        <v>32029.02</v>
      </c>
      <c r="AC262" s="2">
        <f t="shared" si="213"/>
        <v>252.52</v>
      </c>
      <c r="AD262" s="2">
        <f t="shared" si="213"/>
        <v>0</v>
      </c>
      <c r="AE262" s="2">
        <f t="shared" si="213"/>
        <v>0</v>
      </c>
      <c r="AF262" s="2">
        <f t="shared" si="213"/>
        <v>31776.5</v>
      </c>
      <c r="AG262" s="2">
        <f t="shared" si="213"/>
        <v>0</v>
      </c>
      <c r="AH262" s="2">
        <f t="shared" si="213"/>
        <v>40.51</v>
      </c>
      <c r="AI262" s="2">
        <f t="shared" si="213"/>
        <v>0</v>
      </c>
      <c r="AJ262" s="2">
        <f t="shared" si="213"/>
        <v>0</v>
      </c>
      <c r="AK262" s="2">
        <f t="shared" si="213"/>
        <v>22243.55</v>
      </c>
      <c r="AL262" s="2">
        <f t="shared" si="213"/>
        <v>3177.65</v>
      </c>
      <c r="AM262" s="2">
        <f t="shared" si="213"/>
        <v>0</v>
      </c>
      <c r="AN262" s="2">
        <f t="shared" si="213"/>
        <v>0</v>
      </c>
      <c r="AO262" s="2">
        <f t="shared" si="213"/>
        <v>0</v>
      </c>
      <c r="AP262" s="2">
        <f t="shared" si="213"/>
        <v>0</v>
      </c>
      <c r="AQ262" s="2">
        <f t="shared" si="213"/>
        <v>0</v>
      </c>
      <c r="AR262" s="2">
        <f t="shared" si="213"/>
        <v>57450.22</v>
      </c>
      <c r="AS262" s="2">
        <f t="shared" si="213"/>
        <v>0</v>
      </c>
      <c r="AT262" s="2">
        <f t="shared" si="213"/>
        <v>0</v>
      </c>
      <c r="AU262" s="2">
        <f t="shared" ref="AU262:BZ262" si="214">AU271</f>
        <v>57450.22</v>
      </c>
      <c r="AV262" s="2">
        <f t="shared" si="214"/>
        <v>252.52</v>
      </c>
      <c r="AW262" s="2">
        <f t="shared" si="214"/>
        <v>252.52</v>
      </c>
      <c r="AX262" s="2">
        <f t="shared" si="214"/>
        <v>0</v>
      </c>
      <c r="AY262" s="2">
        <f t="shared" si="214"/>
        <v>252.52</v>
      </c>
      <c r="AZ262" s="2">
        <f t="shared" si="214"/>
        <v>0</v>
      </c>
      <c r="BA262" s="2">
        <f t="shared" si="214"/>
        <v>0</v>
      </c>
      <c r="BB262" s="2">
        <f t="shared" si="214"/>
        <v>0</v>
      </c>
      <c r="BC262" s="2">
        <f t="shared" si="214"/>
        <v>0</v>
      </c>
      <c r="BD262" s="2">
        <f t="shared" si="214"/>
        <v>0</v>
      </c>
      <c r="BE262" s="2">
        <f t="shared" si="214"/>
        <v>0</v>
      </c>
      <c r="BF262" s="2">
        <f t="shared" si="214"/>
        <v>0</v>
      </c>
      <c r="BG262" s="2">
        <f t="shared" si="214"/>
        <v>0</v>
      </c>
      <c r="BH262" s="2">
        <f t="shared" si="214"/>
        <v>0</v>
      </c>
      <c r="BI262" s="2">
        <f t="shared" si="214"/>
        <v>0</v>
      </c>
      <c r="BJ262" s="2">
        <f t="shared" si="214"/>
        <v>0</v>
      </c>
      <c r="BK262" s="2">
        <f t="shared" si="214"/>
        <v>0</v>
      </c>
      <c r="BL262" s="2">
        <f t="shared" si="214"/>
        <v>0</v>
      </c>
      <c r="BM262" s="2">
        <f t="shared" si="214"/>
        <v>0</v>
      </c>
      <c r="BN262" s="2">
        <f t="shared" si="214"/>
        <v>0</v>
      </c>
      <c r="BO262" s="2">
        <f t="shared" si="214"/>
        <v>0</v>
      </c>
      <c r="BP262" s="2">
        <f t="shared" si="214"/>
        <v>0</v>
      </c>
      <c r="BQ262" s="2">
        <f t="shared" si="214"/>
        <v>0</v>
      </c>
      <c r="BR262" s="2">
        <f t="shared" si="214"/>
        <v>0</v>
      </c>
      <c r="BS262" s="2">
        <f t="shared" si="214"/>
        <v>0</v>
      </c>
      <c r="BT262" s="2">
        <f t="shared" si="214"/>
        <v>0</v>
      </c>
      <c r="BU262" s="2">
        <f t="shared" si="214"/>
        <v>0</v>
      </c>
      <c r="BV262" s="2">
        <f t="shared" si="214"/>
        <v>0</v>
      </c>
      <c r="BW262" s="2">
        <f t="shared" si="214"/>
        <v>0</v>
      </c>
      <c r="BX262" s="2">
        <f t="shared" si="214"/>
        <v>0</v>
      </c>
      <c r="BY262" s="2">
        <f t="shared" si="214"/>
        <v>0</v>
      </c>
      <c r="BZ262" s="2">
        <f t="shared" si="214"/>
        <v>0</v>
      </c>
      <c r="CA262" s="2">
        <f t="shared" ref="CA262:DF262" si="215">CA271</f>
        <v>57450.22</v>
      </c>
      <c r="CB262" s="2">
        <f t="shared" si="215"/>
        <v>0</v>
      </c>
      <c r="CC262" s="2">
        <f t="shared" si="215"/>
        <v>0</v>
      </c>
      <c r="CD262" s="2">
        <f t="shared" si="215"/>
        <v>57450.22</v>
      </c>
      <c r="CE262" s="2">
        <f t="shared" si="215"/>
        <v>252.52</v>
      </c>
      <c r="CF262" s="2">
        <f t="shared" si="215"/>
        <v>252.52</v>
      </c>
      <c r="CG262" s="2">
        <f t="shared" si="215"/>
        <v>0</v>
      </c>
      <c r="CH262" s="2">
        <f t="shared" si="215"/>
        <v>252.52</v>
      </c>
      <c r="CI262" s="2">
        <f t="shared" si="215"/>
        <v>0</v>
      </c>
      <c r="CJ262" s="2">
        <f t="shared" si="215"/>
        <v>0</v>
      </c>
      <c r="CK262" s="2">
        <f t="shared" si="215"/>
        <v>0</v>
      </c>
      <c r="CL262" s="2">
        <f t="shared" si="215"/>
        <v>0</v>
      </c>
      <c r="CM262" s="2">
        <f t="shared" si="215"/>
        <v>0</v>
      </c>
      <c r="CN262" s="2">
        <f t="shared" si="215"/>
        <v>0</v>
      </c>
      <c r="CO262" s="2">
        <f t="shared" si="215"/>
        <v>0</v>
      </c>
      <c r="CP262" s="2">
        <f t="shared" si="215"/>
        <v>0</v>
      </c>
      <c r="CQ262" s="2">
        <f t="shared" si="215"/>
        <v>0</v>
      </c>
      <c r="CR262" s="2">
        <f t="shared" si="215"/>
        <v>0</v>
      </c>
      <c r="CS262" s="2">
        <f t="shared" si="215"/>
        <v>0</v>
      </c>
      <c r="CT262" s="2">
        <f t="shared" si="215"/>
        <v>0</v>
      </c>
      <c r="CU262" s="2">
        <f t="shared" si="215"/>
        <v>0</v>
      </c>
      <c r="CV262" s="2">
        <f t="shared" si="215"/>
        <v>0</v>
      </c>
      <c r="CW262" s="2">
        <f t="shared" si="215"/>
        <v>0</v>
      </c>
      <c r="CX262" s="2">
        <f t="shared" si="215"/>
        <v>0</v>
      </c>
      <c r="CY262" s="2">
        <f t="shared" si="215"/>
        <v>0</v>
      </c>
      <c r="CZ262" s="2">
        <f t="shared" si="215"/>
        <v>0</v>
      </c>
      <c r="DA262" s="2">
        <f t="shared" si="215"/>
        <v>0</v>
      </c>
      <c r="DB262" s="2">
        <f t="shared" si="215"/>
        <v>0</v>
      </c>
      <c r="DC262" s="2">
        <f t="shared" si="215"/>
        <v>0</v>
      </c>
      <c r="DD262" s="2">
        <f t="shared" si="215"/>
        <v>0</v>
      </c>
      <c r="DE262" s="2">
        <f t="shared" si="215"/>
        <v>0</v>
      </c>
      <c r="DF262" s="2">
        <f t="shared" si="215"/>
        <v>0</v>
      </c>
      <c r="DG262" s="3">
        <f t="shared" ref="DG262:EL262" si="216">DG271</f>
        <v>0</v>
      </c>
      <c r="DH262" s="3">
        <f t="shared" si="216"/>
        <v>0</v>
      </c>
      <c r="DI262" s="3">
        <f t="shared" si="216"/>
        <v>0</v>
      </c>
      <c r="DJ262" s="3">
        <f t="shared" si="216"/>
        <v>0</v>
      </c>
      <c r="DK262" s="3">
        <f t="shared" si="216"/>
        <v>0</v>
      </c>
      <c r="DL262" s="3">
        <f t="shared" si="216"/>
        <v>0</v>
      </c>
      <c r="DM262" s="3">
        <f t="shared" si="216"/>
        <v>0</v>
      </c>
      <c r="DN262" s="3">
        <f t="shared" si="216"/>
        <v>0</v>
      </c>
      <c r="DO262" s="3">
        <f t="shared" si="216"/>
        <v>0</v>
      </c>
      <c r="DP262" s="3">
        <f t="shared" si="216"/>
        <v>0</v>
      </c>
      <c r="DQ262" s="3">
        <f t="shared" si="216"/>
        <v>0</v>
      </c>
      <c r="DR262" s="3">
        <f t="shared" si="216"/>
        <v>0</v>
      </c>
      <c r="DS262" s="3">
        <f t="shared" si="216"/>
        <v>0</v>
      </c>
      <c r="DT262" s="3">
        <f t="shared" si="216"/>
        <v>0</v>
      </c>
      <c r="DU262" s="3">
        <f t="shared" si="216"/>
        <v>0</v>
      </c>
      <c r="DV262" s="3">
        <f t="shared" si="216"/>
        <v>0</v>
      </c>
      <c r="DW262" s="3">
        <f t="shared" si="216"/>
        <v>0</v>
      </c>
      <c r="DX262" s="3">
        <f t="shared" si="216"/>
        <v>0</v>
      </c>
      <c r="DY262" s="3">
        <f t="shared" si="216"/>
        <v>0</v>
      </c>
      <c r="DZ262" s="3">
        <f t="shared" si="216"/>
        <v>0</v>
      </c>
      <c r="EA262" s="3">
        <f t="shared" si="216"/>
        <v>0</v>
      </c>
      <c r="EB262" s="3">
        <f t="shared" si="216"/>
        <v>0</v>
      </c>
      <c r="EC262" s="3">
        <f t="shared" si="216"/>
        <v>0</v>
      </c>
      <c r="ED262" s="3">
        <f t="shared" si="216"/>
        <v>0</v>
      </c>
      <c r="EE262" s="3">
        <f t="shared" si="216"/>
        <v>0</v>
      </c>
      <c r="EF262" s="3">
        <f t="shared" si="216"/>
        <v>0</v>
      </c>
      <c r="EG262" s="3">
        <f t="shared" si="216"/>
        <v>0</v>
      </c>
      <c r="EH262" s="3">
        <f t="shared" si="216"/>
        <v>0</v>
      </c>
      <c r="EI262" s="3">
        <f t="shared" si="216"/>
        <v>0</v>
      </c>
      <c r="EJ262" s="3">
        <f t="shared" si="216"/>
        <v>0</v>
      </c>
      <c r="EK262" s="3">
        <f t="shared" si="216"/>
        <v>0</v>
      </c>
      <c r="EL262" s="3">
        <f t="shared" si="216"/>
        <v>0</v>
      </c>
      <c r="EM262" s="3">
        <f t="shared" ref="EM262:FR262" si="217">EM271</f>
        <v>0</v>
      </c>
      <c r="EN262" s="3">
        <f t="shared" si="217"/>
        <v>0</v>
      </c>
      <c r="EO262" s="3">
        <f t="shared" si="217"/>
        <v>0</v>
      </c>
      <c r="EP262" s="3">
        <f t="shared" si="217"/>
        <v>0</v>
      </c>
      <c r="EQ262" s="3">
        <f t="shared" si="217"/>
        <v>0</v>
      </c>
      <c r="ER262" s="3">
        <f t="shared" si="217"/>
        <v>0</v>
      </c>
      <c r="ES262" s="3">
        <f t="shared" si="217"/>
        <v>0</v>
      </c>
      <c r="ET262" s="3">
        <f t="shared" si="217"/>
        <v>0</v>
      </c>
      <c r="EU262" s="3">
        <f t="shared" si="217"/>
        <v>0</v>
      </c>
      <c r="EV262" s="3">
        <f t="shared" si="217"/>
        <v>0</v>
      </c>
      <c r="EW262" s="3">
        <f t="shared" si="217"/>
        <v>0</v>
      </c>
      <c r="EX262" s="3">
        <f t="shared" si="217"/>
        <v>0</v>
      </c>
      <c r="EY262" s="3">
        <f t="shared" si="217"/>
        <v>0</v>
      </c>
      <c r="EZ262" s="3">
        <f t="shared" si="217"/>
        <v>0</v>
      </c>
      <c r="FA262" s="3">
        <f t="shared" si="217"/>
        <v>0</v>
      </c>
      <c r="FB262" s="3">
        <f t="shared" si="217"/>
        <v>0</v>
      </c>
      <c r="FC262" s="3">
        <f t="shared" si="217"/>
        <v>0</v>
      </c>
      <c r="FD262" s="3">
        <f t="shared" si="217"/>
        <v>0</v>
      </c>
      <c r="FE262" s="3">
        <f t="shared" si="217"/>
        <v>0</v>
      </c>
      <c r="FF262" s="3">
        <f t="shared" si="217"/>
        <v>0</v>
      </c>
      <c r="FG262" s="3">
        <f t="shared" si="217"/>
        <v>0</v>
      </c>
      <c r="FH262" s="3">
        <f t="shared" si="217"/>
        <v>0</v>
      </c>
      <c r="FI262" s="3">
        <f t="shared" si="217"/>
        <v>0</v>
      </c>
      <c r="FJ262" s="3">
        <f t="shared" si="217"/>
        <v>0</v>
      </c>
      <c r="FK262" s="3">
        <f t="shared" si="217"/>
        <v>0</v>
      </c>
      <c r="FL262" s="3">
        <f t="shared" si="217"/>
        <v>0</v>
      </c>
      <c r="FM262" s="3">
        <f t="shared" si="217"/>
        <v>0</v>
      </c>
      <c r="FN262" s="3">
        <f t="shared" si="217"/>
        <v>0</v>
      </c>
      <c r="FO262" s="3">
        <f t="shared" si="217"/>
        <v>0</v>
      </c>
      <c r="FP262" s="3">
        <f t="shared" si="217"/>
        <v>0</v>
      </c>
      <c r="FQ262" s="3">
        <f t="shared" si="217"/>
        <v>0</v>
      </c>
      <c r="FR262" s="3">
        <f t="shared" si="217"/>
        <v>0</v>
      </c>
      <c r="FS262" s="3">
        <f t="shared" ref="FS262:GX262" si="218">FS271</f>
        <v>0</v>
      </c>
      <c r="FT262" s="3">
        <f t="shared" si="218"/>
        <v>0</v>
      </c>
      <c r="FU262" s="3">
        <f t="shared" si="218"/>
        <v>0</v>
      </c>
      <c r="FV262" s="3">
        <f t="shared" si="218"/>
        <v>0</v>
      </c>
      <c r="FW262" s="3">
        <f t="shared" si="218"/>
        <v>0</v>
      </c>
      <c r="FX262" s="3">
        <f t="shared" si="218"/>
        <v>0</v>
      </c>
      <c r="FY262" s="3">
        <f t="shared" si="218"/>
        <v>0</v>
      </c>
      <c r="FZ262" s="3">
        <f t="shared" si="218"/>
        <v>0</v>
      </c>
      <c r="GA262" s="3">
        <f t="shared" si="218"/>
        <v>0</v>
      </c>
      <c r="GB262" s="3">
        <f t="shared" si="218"/>
        <v>0</v>
      </c>
      <c r="GC262" s="3">
        <f t="shared" si="218"/>
        <v>0</v>
      </c>
      <c r="GD262" s="3">
        <f t="shared" si="218"/>
        <v>0</v>
      </c>
      <c r="GE262" s="3">
        <f t="shared" si="218"/>
        <v>0</v>
      </c>
      <c r="GF262" s="3">
        <f t="shared" si="218"/>
        <v>0</v>
      </c>
      <c r="GG262" s="3">
        <f t="shared" si="218"/>
        <v>0</v>
      </c>
      <c r="GH262" s="3">
        <f t="shared" si="218"/>
        <v>0</v>
      </c>
      <c r="GI262" s="3">
        <f t="shared" si="218"/>
        <v>0</v>
      </c>
      <c r="GJ262" s="3">
        <f t="shared" si="218"/>
        <v>0</v>
      </c>
      <c r="GK262" s="3">
        <f t="shared" si="218"/>
        <v>0</v>
      </c>
      <c r="GL262" s="3">
        <f t="shared" si="218"/>
        <v>0</v>
      </c>
      <c r="GM262" s="3">
        <f t="shared" si="218"/>
        <v>0</v>
      </c>
      <c r="GN262" s="3">
        <f t="shared" si="218"/>
        <v>0</v>
      </c>
      <c r="GO262" s="3">
        <f t="shared" si="218"/>
        <v>0</v>
      </c>
      <c r="GP262" s="3">
        <f t="shared" si="218"/>
        <v>0</v>
      </c>
      <c r="GQ262" s="3">
        <f t="shared" si="218"/>
        <v>0</v>
      </c>
      <c r="GR262" s="3">
        <f t="shared" si="218"/>
        <v>0</v>
      </c>
      <c r="GS262" s="3">
        <f t="shared" si="218"/>
        <v>0</v>
      </c>
      <c r="GT262" s="3">
        <f t="shared" si="218"/>
        <v>0</v>
      </c>
      <c r="GU262" s="3">
        <f t="shared" si="218"/>
        <v>0</v>
      </c>
      <c r="GV262" s="3">
        <f t="shared" si="218"/>
        <v>0</v>
      </c>
      <c r="GW262" s="3">
        <f t="shared" si="218"/>
        <v>0</v>
      </c>
      <c r="GX262" s="3">
        <f t="shared" si="218"/>
        <v>0</v>
      </c>
    </row>
    <row r="264" spans="1:245" x14ac:dyDescent="0.2">
      <c r="A264">
        <v>17</v>
      </c>
      <c r="B264">
        <v>1</v>
      </c>
      <c r="D264">
        <f>ROW(EtalonRes!A153)</f>
        <v>153</v>
      </c>
      <c r="E264" t="s">
        <v>261</v>
      </c>
      <c r="F264" t="s">
        <v>262</v>
      </c>
      <c r="G264" t="s">
        <v>263</v>
      </c>
      <c r="H264" t="s">
        <v>32</v>
      </c>
      <c r="I264">
        <v>2</v>
      </c>
      <c r="J264">
        <v>0</v>
      </c>
      <c r="K264">
        <v>2</v>
      </c>
      <c r="O264">
        <f t="shared" ref="O264:O269" si="219">ROUND(CP264,2)</f>
        <v>1216.6400000000001</v>
      </c>
      <c r="P264">
        <f t="shared" ref="P264:P269" si="220">ROUND(CQ264*I264,2)</f>
        <v>0.16</v>
      </c>
      <c r="Q264">
        <f t="shared" ref="Q264:Q269" si="221">ROUND(CR264*I264,2)</f>
        <v>0</v>
      </c>
      <c r="R264">
        <f t="shared" ref="R264:R269" si="222">ROUND(CS264*I264,2)</f>
        <v>0</v>
      </c>
      <c r="S264">
        <f t="shared" ref="S264:S269" si="223">ROUND(CT264*I264,2)</f>
        <v>1216.48</v>
      </c>
      <c r="T264">
        <f t="shared" ref="T264:T269" si="224">ROUND(CU264*I264,2)</f>
        <v>0</v>
      </c>
      <c r="U264">
        <f t="shared" ref="U264:U269" si="225">CV264*I264</f>
        <v>2.4</v>
      </c>
      <c r="V264">
        <f t="shared" ref="V264:V269" si="226">CW264*I264</f>
        <v>0</v>
      </c>
      <c r="W264">
        <f t="shared" ref="W264:W269" si="227">ROUND(CX264*I264,2)</f>
        <v>0</v>
      </c>
      <c r="X264">
        <f t="shared" ref="X264:Y269" si="228">ROUND(CY264,2)</f>
        <v>851.54</v>
      </c>
      <c r="Y264">
        <f t="shared" si="228"/>
        <v>121.65</v>
      </c>
      <c r="AA264">
        <v>1470268931</v>
      </c>
      <c r="AB264">
        <f t="shared" ref="AB264:AB269" si="229">ROUND((AC264+AD264+AF264),6)</f>
        <v>608.32000000000005</v>
      </c>
      <c r="AC264">
        <f>ROUND(((ES264*4)),6)</f>
        <v>0.08</v>
      </c>
      <c r="AD264">
        <f>ROUND(((((ET264*4))-((EU264*4)))+AE264),6)</f>
        <v>0</v>
      </c>
      <c r="AE264">
        <f>ROUND(((EU264*4)),6)</f>
        <v>0</v>
      </c>
      <c r="AF264">
        <f>ROUND(((EV264*4)),6)</f>
        <v>608.24</v>
      </c>
      <c r="AG264">
        <f t="shared" ref="AG264:AG269" si="230">ROUND((AP264),6)</f>
        <v>0</v>
      </c>
      <c r="AH264">
        <f>((EW264*4))</f>
        <v>1.2</v>
      </c>
      <c r="AI264">
        <f>((EX264*4))</f>
        <v>0</v>
      </c>
      <c r="AJ264">
        <f t="shared" ref="AJ264:AJ269" si="231">(AS264)</f>
        <v>0</v>
      </c>
      <c r="AK264">
        <v>152.08000000000001</v>
      </c>
      <c r="AL264">
        <v>0.02</v>
      </c>
      <c r="AM264">
        <v>0</v>
      </c>
      <c r="AN264">
        <v>0</v>
      </c>
      <c r="AO264">
        <v>152.06</v>
      </c>
      <c r="AP264">
        <v>0</v>
      </c>
      <c r="AQ264">
        <v>0.3</v>
      </c>
      <c r="AR264">
        <v>0</v>
      </c>
      <c r="AS264">
        <v>0</v>
      </c>
      <c r="AT264">
        <v>70</v>
      </c>
      <c r="AU264">
        <v>10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4</v>
      </c>
      <c r="BJ264" t="s">
        <v>264</v>
      </c>
      <c r="BM264">
        <v>0</v>
      </c>
      <c r="BN264">
        <v>0</v>
      </c>
      <c r="BO264" t="s">
        <v>3</v>
      </c>
      <c r="BP264">
        <v>0</v>
      </c>
      <c r="BQ264">
        <v>1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70</v>
      </c>
      <c r="CA264">
        <v>10</v>
      </c>
      <c r="CB264" t="s">
        <v>3</v>
      </c>
      <c r="CE264">
        <v>0</v>
      </c>
      <c r="CF264">
        <v>0</v>
      </c>
      <c r="CG264">
        <v>0</v>
      </c>
      <c r="CM264">
        <v>0</v>
      </c>
      <c r="CN264" t="s">
        <v>3</v>
      </c>
      <c r="CO264">
        <v>0</v>
      </c>
      <c r="CP264">
        <f t="shared" ref="CP264:CP269" si="232">(P264+Q264+S264)</f>
        <v>1216.6400000000001</v>
      </c>
      <c r="CQ264">
        <f t="shared" ref="CQ264:CQ269" si="233">(AC264*BC264*AW264)</f>
        <v>0.08</v>
      </c>
      <c r="CR264">
        <f>(((((ET264*4))*BB264-((EU264*4))*BS264)+AE264*BS264)*AV264)</f>
        <v>0</v>
      </c>
      <c r="CS264">
        <f t="shared" ref="CS264:CS269" si="234">(AE264*BS264*AV264)</f>
        <v>0</v>
      </c>
      <c r="CT264">
        <f t="shared" ref="CT264:CT269" si="235">(AF264*BA264*AV264)</f>
        <v>608.24</v>
      </c>
      <c r="CU264">
        <f t="shared" ref="CU264:CU269" si="236">AG264</f>
        <v>0</v>
      </c>
      <c r="CV264">
        <f t="shared" ref="CV264:CV269" si="237">(AH264*AV264)</f>
        <v>1.2</v>
      </c>
      <c r="CW264">
        <f t="shared" ref="CW264:CX269" si="238">AI264</f>
        <v>0</v>
      </c>
      <c r="CX264">
        <f t="shared" si="238"/>
        <v>0</v>
      </c>
      <c r="CY264">
        <f t="shared" ref="CY264:CY269" si="239">((S264*BZ264)/100)</f>
        <v>851.53600000000006</v>
      </c>
      <c r="CZ264">
        <f t="shared" ref="CZ264:CZ269" si="240">((S264*CA264)/100)</f>
        <v>121.648</v>
      </c>
      <c r="DC264" t="s">
        <v>3</v>
      </c>
      <c r="DD264" t="s">
        <v>20</v>
      </c>
      <c r="DE264" t="s">
        <v>20</v>
      </c>
      <c r="DF264" t="s">
        <v>20</v>
      </c>
      <c r="DG264" t="s">
        <v>20</v>
      </c>
      <c r="DH264" t="s">
        <v>3</v>
      </c>
      <c r="DI264" t="s">
        <v>20</v>
      </c>
      <c r="DJ264" t="s">
        <v>20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16987630</v>
      </c>
      <c r="DV264" t="s">
        <v>32</v>
      </c>
      <c r="DW264" t="s">
        <v>32</v>
      </c>
      <c r="DX264">
        <v>1</v>
      </c>
      <c r="DZ264" t="s">
        <v>3</v>
      </c>
      <c r="EA264" t="s">
        <v>3</v>
      </c>
      <c r="EB264" t="s">
        <v>3</v>
      </c>
      <c r="EC264" t="s">
        <v>3</v>
      </c>
      <c r="EE264">
        <v>1441815344</v>
      </c>
      <c r="EF264">
        <v>1</v>
      </c>
      <c r="EG264" t="s">
        <v>21</v>
      </c>
      <c r="EH264">
        <v>0</v>
      </c>
      <c r="EI264" t="s">
        <v>3</v>
      </c>
      <c r="EJ264">
        <v>4</v>
      </c>
      <c r="EK264">
        <v>0</v>
      </c>
      <c r="EL264" t="s">
        <v>22</v>
      </c>
      <c r="EM264" t="s">
        <v>23</v>
      </c>
      <c r="EO264" t="s">
        <v>3</v>
      </c>
      <c r="EQ264">
        <v>0</v>
      </c>
      <c r="ER264">
        <v>152.08000000000001</v>
      </c>
      <c r="ES264">
        <v>0.02</v>
      </c>
      <c r="ET264">
        <v>0</v>
      </c>
      <c r="EU264">
        <v>0</v>
      </c>
      <c r="EV264">
        <v>152.06</v>
      </c>
      <c r="EW264">
        <v>0.3</v>
      </c>
      <c r="EX264">
        <v>0</v>
      </c>
      <c r="EY264">
        <v>0</v>
      </c>
      <c r="FQ264">
        <v>0</v>
      </c>
      <c r="FR264">
        <f t="shared" ref="FR264:FR269" si="241">ROUND(IF(BI264=3,GM264,0),2)</f>
        <v>0</v>
      </c>
      <c r="FS264">
        <v>0</v>
      </c>
      <c r="FX264">
        <v>70</v>
      </c>
      <c r="FY264">
        <v>10</v>
      </c>
      <c r="GA264" t="s">
        <v>3</v>
      </c>
      <c r="GD264">
        <v>0</v>
      </c>
      <c r="GF264">
        <v>52378466</v>
      </c>
      <c r="GG264">
        <v>2</v>
      </c>
      <c r="GH264">
        <v>1</v>
      </c>
      <c r="GI264">
        <v>-2</v>
      </c>
      <c r="GJ264">
        <v>0</v>
      </c>
      <c r="GK264">
        <f>ROUND(R264*(R12)/100,2)</f>
        <v>0</v>
      </c>
      <c r="GL264">
        <f t="shared" ref="GL264:GL269" si="242">ROUND(IF(AND(BH264=3,BI264=3,FS264&lt;&gt;0),P264,0),2)</f>
        <v>0</v>
      </c>
      <c r="GM264">
        <f t="shared" ref="GM264:GM269" si="243">ROUND(O264+X264+Y264+GK264,2)+GX264</f>
        <v>2189.83</v>
      </c>
      <c r="GN264">
        <f t="shared" ref="GN264:GN269" si="244">IF(OR(BI264=0,BI264=1),GM264-GX264,0)</f>
        <v>0</v>
      </c>
      <c r="GO264">
        <f t="shared" ref="GO264:GO269" si="245">IF(BI264=2,GM264-GX264,0)</f>
        <v>0</v>
      </c>
      <c r="GP264">
        <f t="shared" ref="GP264:GP269" si="246">IF(BI264=4,GM264-GX264,0)</f>
        <v>2189.83</v>
      </c>
      <c r="GR264">
        <v>0</v>
      </c>
      <c r="GS264">
        <v>3</v>
      </c>
      <c r="GT264">
        <v>0</v>
      </c>
      <c r="GU264" t="s">
        <v>3</v>
      </c>
      <c r="GV264">
        <f t="shared" ref="GV264:GV269" si="247">ROUND((GT264),6)</f>
        <v>0</v>
      </c>
      <c r="GW264">
        <v>1</v>
      </c>
      <c r="GX264">
        <f t="shared" ref="GX264:GX269" si="248">ROUND(HC264*I264,2)</f>
        <v>0</v>
      </c>
      <c r="HA264">
        <v>0</v>
      </c>
      <c r="HB264">
        <v>0</v>
      </c>
      <c r="HC264">
        <f t="shared" ref="HC264:HC269" si="249">GV264*GW264</f>
        <v>0</v>
      </c>
      <c r="HE264" t="s">
        <v>3</v>
      </c>
      <c r="HF264" t="s">
        <v>3</v>
      </c>
      <c r="HM264" t="s">
        <v>3</v>
      </c>
      <c r="HN264" t="s">
        <v>3</v>
      </c>
      <c r="HO264" t="s">
        <v>3</v>
      </c>
      <c r="HP264" t="s">
        <v>3</v>
      </c>
      <c r="HQ264" t="s">
        <v>3</v>
      </c>
      <c r="IK264">
        <v>0</v>
      </c>
    </row>
    <row r="265" spans="1:245" x14ac:dyDescent="0.2">
      <c r="A265">
        <v>17</v>
      </c>
      <c r="B265">
        <v>1</v>
      </c>
      <c r="D265">
        <f>ROW(EtalonRes!A157)</f>
        <v>157</v>
      </c>
      <c r="E265" t="s">
        <v>265</v>
      </c>
      <c r="F265" t="s">
        <v>241</v>
      </c>
      <c r="G265" t="s">
        <v>242</v>
      </c>
      <c r="H265" t="s">
        <v>32</v>
      </c>
      <c r="I265">
        <v>6</v>
      </c>
      <c r="J265">
        <v>0</v>
      </c>
      <c r="K265">
        <v>6</v>
      </c>
      <c r="O265">
        <f t="shared" si="219"/>
        <v>2122.6799999999998</v>
      </c>
      <c r="P265">
        <f t="shared" si="220"/>
        <v>121.44</v>
      </c>
      <c r="Q265">
        <f t="shared" si="221"/>
        <v>0</v>
      </c>
      <c r="R265">
        <f t="shared" si="222"/>
        <v>0</v>
      </c>
      <c r="S265">
        <f t="shared" si="223"/>
        <v>2001.24</v>
      </c>
      <c r="T265">
        <f t="shared" si="224"/>
        <v>0</v>
      </c>
      <c r="U265">
        <f t="shared" si="225"/>
        <v>2.82</v>
      </c>
      <c r="V265">
        <f t="shared" si="226"/>
        <v>0</v>
      </c>
      <c r="W265">
        <f t="shared" si="227"/>
        <v>0</v>
      </c>
      <c r="X265">
        <f t="shared" si="228"/>
        <v>1400.87</v>
      </c>
      <c r="Y265">
        <f t="shared" si="228"/>
        <v>200.12</v>
      </c>
      <c r="AA265">
        <v>1470268931</v>
      </c>
      <c r="AB265">
        <f t="shared" si="229"/>
        <v>353.78</v>
      </c>
      <c r="AC265">
        <f>ROUND((ES265),6)</f>
        <v>20.239999999999998</v>
      </c>
      <c r="AD265">
        <f>ROUND((((ET265)-(EU265))+AE265),6)</f>
        <v>0</v>
      </c>
      <c r="AE265">
        <f t="shared" ref="AE265:AF267" si="250">ROUND((EU265),6)</f>
        <v>0</v>
      </c>
      <c r="AF265">
        <f t="shared" si="250"/>
        <v>333.54</v>
      </c>
      <c r="AG265">
        <f t="shared" si="230"/>
        <v>0</v>
      </c>
      <c r="AH265">
        <f t="shared" ref="AH265:AI267" si="251">(EW265)</f>
        <v>0.47</v>
      </c>
      <c r="AI265">
        <f t="shared" si="251"/>
        <v>0</v>
      </c>
      <c r="AJ265">
        <f t="shared" si="231"/>
        <v>0</v>
      </c>
      <c r="AK265">
        <v>353.78</v>
      </c>
      <c r="AL265">
        <v>20.239999999999998</v>
      </c>
      <c r="AM265">
        <v>0</v>
      </c>
      <c r="AN265">
        <v>0</v>
      </c>
      <c r="AO265">
        <v>333.54</v>
      </c>
      <c r="AP265">
        <v>0</v>
      </c>
      <c r="AQ265">
        <v>0.47</v>
      </c>
      <c r="AR265">
        <v>0</v>
      </c>
      <c r="AS265">
        <v>0</v>
      </c>
      <c r="AT265">
        <v>70</v>
      </c>
      <c r="AU265">
        <v>10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243</v>
      </c>
      <c r="BM265">
        <v>0</v>
      </c>
      <c r="BN265">
        <v>0</v>
      </c>
      <c r="BO265" t="s">
        <v>3</v>
      </c>
      <c r="BP265">
        <v>0</v>
      </c>
      <c r="BQ265">
        <v>1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70</v>
      </c>
      <c r="CA265">
        <v>10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si="232"/>
        <v>2122.6799999999998</v>
      </c>
      <c r="CQ265">
        <f t="shared" si="233"/>
        <v>20.239999999999998</v>
      </c>
      <c r="CR265">
        <f>((((ET265)*BB265-(EU265)*BS265)+AE265*BS265)*AV265)</f>
        <v>0</v>
      </c>
      <c r="CS265">
        <f t="shared" si="234"/>
        <v>0</v>
      </c>
      <c r="CT265">
        <f t="shared" si="235"/>
        <v>333.54</v>
      </c>
      <c r="CU265">
        <f t="shared" si="236"/>
        <v>0</v>
      </c>
      <c r="CV265">
        <f t="shared" si="237"/>
        <v>0.47</v>
      </c>
      <c r="CW265">
        <f t="shared" si="238"/>
        <v>0</v>
      </c>
      <c r="CX265">
        <f t="shared" si="238"/>
        <v>0</v>
      </c>
      <c r="CY265">
        <f t="shared" si="239"/>
        <v>1400.8679999999999</v>
      </c>
      <c r="CZ265">
        <f t="shared" si="240"/>
        <v>200.12400000000002</v>
      </c>
      <c r="DC265" t="s">
        <v>3</v>
      </c>
      <c r="DD265" t="s">
        <v>3</v>
      </c>
      <c r="DE265" t="s">
        <v>3</v>
      </c>
      <c r="DF265" t="s">
        <v>3</v>
      </c>
      <c r="DG265" t="s">
        <v>3</v>
      </c>
      <c r="DH265" t="s">
        <v>3</v>
      </c>
      <c r="DI265" t="s">
        <v>3</v>
      </c>
      <c r="DJ265" t="s">
        <v>3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16987630</v>
      </c>
      <c r="DV265" t="s">
        <v>32</v>
      </c>
      <c r="DW265" t="s">
        <v>32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1441815344</v>
      </c>
      <c r="EF265">
        <v>1</v>
      </c>
      <c r="EG265" t="s">
        <v>21</v>
      </c>
      <c r="EH265">
        <v>0</v>
      </c>
      <c r="EI265" t="s">
        <v>3</v>
      </c>
      <c r="EJ265">
        <v>4</v>
      </c>
      <c r="EK265">
        <v>0</v>
      </c>
      <c r="EL265" t="s">
        <v>22</v>
      </c>
      <c r="EM265" t="s">
        <v>23</v>
      </c>
      <c r="EO265" t="s">
        <v>3</v>
      </c>
      <c r="EQ265">
        <v>0</v>
      </c>
      <c r="ER265">
        <v>353.78</v>
      </c>
      <c r="ES265">
        <v>20.239999999999998</v>
      </c>
      <c r="ET265">
        <v>0</v>
      </c>
      <c r="EU265">
        <v>0</v>
      </c>
      <c r="EV265">
        <v>333.54</v>
      </c>
      <c r="EW265">
        <v>0.47</v>
      </c>
      <c r="EX265">
        <v>0</v>
      </c>
      <c r="EY265">
        <v>0</v>
      </c>
      <c r="FQ265">
        <v>0</v>
      </c>
      <c r="FR265">
        <f t="shared" si="241"/>
        <v>0</v>
      </c>
      <c r="FS265">
        <v>0</v>
      </c>
      <c r="FX265">
        <v>70</v>
      </c>
      <c r="FY265">
        <v>10</v>
      </c>
      <c r="GA265" t="s">
        <v>3</v>
      </c>
      <c r="GD265">
        <v>0</v>
      </c>
      <c r="GF265">
        <v>-1204453859</v>
      </c>
      <c r="GG265">
        <v>2</v>
      </c>
      <c r="GH265">
        <v>1</v>
      </c>
      <c r="GI265">
        <v>-2</v>
      </c>
      <c r="GJ265">
        <v>0</v>
      </c>
      <c r="GK265">
        <f>ROUND(R265*(R12)/100,2)</f>
        <v>0</v>
      </c>
      <c r="GL265">
        <f t="shared" si="242"/>
        <v>0</v>
      </c>
      <c r="GM265">
        <f t="shared" si="243"/>
        <v>3723.67</v>
      </c>
      <c r="GN265">
        <f t="shared" si="244"/>
        <v>0</v>
      </c>
      <c r="GO265">
        <f t="shared" si="245"/>
        <v>0</v>
      </c>
      <c r="GP265">
        <f t="shared" si="246"/>
        <v>3723.67</v>
      </c>
      <c r="GR265">
        <v>0</v>
      </c>
      <c r="GS265">
        <v>3</v>
      </c>
      <c r="GT265">
        <v>0</v>
      </c>
      <c r="GU265" t="s">
        <v>3</v>
      </c>
      <c r="GV265">
        <f t="shared" si="247"/>
        <v>0</v>
      </c>
      <c r="GW265">
        <v>1</v>
      </c>
      <c r="GX265">
        <f t="shared" si="248"/>
        <v>0</v>
      </c>
      <c r="HA265">
        <v>0</v>
      </c>
      <c r="HB265">
        <v>0</v>
      </c>
      <c r="HC265">
        <f t="shared" si="249"/>
        <v>0</v>
      </c>
      <c r="HE265" t="s">
        <v>3</v>
      </c>
      <c r="HF265" t="s">
        <v>3</v>
      </c>
      <c r="HM265" t="s">
        <v>3</v>
      </c>
      <c r="HN265" t="s">
        <v>3</v>
      </c>
      <c r="HO265" t="s">
        <v>3</v>
      </c>
      <c r="HP265" t="s">
        <v>3</v>
      </c>
      <c r="HQ265" t="s">
        <v>3</v>
      </c>
      <c r="IK265">
        <v>0</v>
      </c>
    </row>
    <row r="266" spans="1:245" x14ac:dyDescent="0.2">
      <c r="A266">
        <v>17</v>
      </c>
      <c r="B266">
        <v>1</v>
      </c>
      <c r="D266">
        <f>ROW(EtalonRes!A159)</f>
        <v>159</v>
      </c>
      <c r="E266" t="s">
        <v>3</v>
      </c>
      <c r="F266" t="s">
        <v>63</v>
      </c>
      <c r="G266" t="s">
        <v>64</v>
      </c>
      <c r="H266" t="s">
        <v>41</v>
      </c>
      <c r="I266">
        <f>ROUND((2)/10,9)</f>
        <v>0.2</v>
      </c>
      <c r="J266">
        <v>0</v>
      </c>
      <c r="K266">
        <f>ROUND((2)/10,9)</f>
        <v>0.2</v>
      </c>
      <c r="O266">
        <f t="shared" si="219"/>
        <v>111.21</v>
      </c>
      <c r="P266">
        <f t="shared" si="220"/>
        <v>0.06</v>
      </c>
      <c r="Q266">
        <f t="shared" si="221"/>
        <v>0</v>
      </c>
      <c r="R266">
        <f t="shared" si="222"/>
        <v>0</v>
      </c>
      <c r="S266">
        <f t="shared" si="223"/>
        <v>111.15</v>
      </c>
      <c r="T266">
        <f t="shared" si="224"/>
        <v>0</v>
      </c>
      <c r="U266">
        <f t="shared" si="225"/>
        <v>0.18000000000000002</v>
      </c>
      <c r="V266">
        <f t="shared" si="226"/>
        <v>0</v>
      </c>
      <c r="W266">
        <f t="shared" si="227"/>
        <v>0</v>
      </c>
      <c r="X266">
        <f t="shared" si="228"/>
        <v>77.81</v>
      </c>
      <c r="Y266">
        <f t="shared" si="228"/>
        <v>11.12</v>
      </c>
      <c r="AA266">
        <v>-1</v>
      </c>
      <c r="AB266">
        <f t="shared" si="229"/>
        <v>556.04999999999995</v>
      </c>
      <c r="AC266">
        <f>ROUND((ES266),6)</f>
        <v>0.31</v>
      </c>
      <c r="AD266">
        <f>ROUND((((ET266)-(EU266))+AE266),6)</f>
        <v>0</v>
      </c>
      <c r="AE266">
        <f t="shared" si="250"/>
        <v>0</v>
      </c>
      <c r="AF266">
        <f t="shared" si="250"/>
        <v>555.74</v>
      </c>
      <c r="AG266">
        <f t="shared" si="230"/>
        <v>0</v>
      </c>
      <c r="AH266">
        <f t="shared" si="251"/>
        <v>0.9</v>
      </c>
      <c r="AI266">
        <f t="shared" si="251"/>
        <v>0</v>
      </c>
      <c r="AJ266">
        <f t="shared" si="231"/>
        <v>0</v>
      </c>
      <c r="AK266">
        <v>556.04999999999995</v>
      </c>
      <c r="AL266">
        <v>0.31</v>
      </c>
      <c r="AM266">
        <v>0</v>
      </c>
      <c r="AN266">
        <v>0</v>
      </c>
      <c r="AO266">
        <v>555.74</v>
      </c>
      <c r="AP266">
        <v>0</v>
      </c>
      <c r="AQ266">
        <v>0.9</v>
      </c>
      <c r="AR266">
        <v>0</v>
      </c>
      <c r="AS266">
        <v>0</v>
      </c>
      <c r="AT266">
        <v>70</v>
      </c>
      <c r="AU266">
        <v>10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65</v>
      </c>
      <c r="BM266">
        <v>0</v>
      </c>
      <c r="BN266">
        <v>0</v>
      </c>
      <c r="BO266" t="s">
        <v>3</v>
      </c>
      <c r="BP266">
        <v>0</v>
      </c>
      <c r="BQ266">
        <v>1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70</v>
      </c>
      <c r="CA266">
        <v>10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232"/>
        <v>111.21000000000001</v>
      </c>
      <c r="CQ266">
        <f t="shared" si="233"/>
        <v>0.31</v>
      </c>
      <c r="CR266">
        <f>((((ET266)*BB266-(EU266)*BS266)+AE266*BS266)*AV266)</f>
        <v>0</v>
      </c>
      <c r="CS266">
        <f t="shared" si="234"/>
        <v>0</v>
      </c>
      <c r="CT266">
        <f t="shared" si="235"/>
        <v>555.74</v>
      </c>
      <c r="CU266">
        <f t="shared" si="236"/>
        <v>0</v>
      </c>
      <c r="CV266">
        <f t="shared" si="237"/>
        <v>0.9</v>
      </c>
      <c r="CW266">
        <f t="shared" si="238"/>
        <v>0</v>
      </c>
      <c r="CX266">
        <f t="shared" si="238"/>
        <v>0</v>
      </c>
      <c r="CY266">
        <f t="shared" si="239"/>
        <v>77.805000000000007</v>
      </c>
      <c r="CZ266">
        <f t="shared" si="240"/>
        <v>11.115</v>
      </c>
      <c r="DC266" t="s">
        <v>3</v>
      </c>
      <c r="DD266" t="s">
        <v>3</v>
      </c>
      <c r="DE266" t="s">
        <v>3</v>
      </c>
      <c r="DF266" t="s">
        <v>3</v>
      </c>
      <c r="DG266" t="s">
        <v>3</v>
      </c>
      <c r="DH266" t="s">
        <v>3</v>
      </c>
      <c r="DI266" t="s">
        <v>3</v>
      </c>
      <c r="DJ266" t="s">
        <v>3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16987630</v>
      </c>
      <c r="DV266" t="s">
        <v>41</v>
      </c>
      <c r="DW266" t="s">
        <v>41</v>
      </c>
      <c r="DX266">
        <v>10</v>
      </c>
      <c r="DZ266" t="s">
        <v>3</v>
      </c>
      <c r="EA266" t="s">
        <v>3</v>
      </c>
      <c r="EB266" t="s">
        <v>3</v>
      </c>
      <c r="EC266" t="s">
        <v>3</v>
      </c>
      <c r="EE266">
        <v>1441815344</v>
      </c>
      <c r="EF266">
        <v>1</v>
      </c>
      <c r="EG266" t="s">
        <v>21</v>
      </c>
      <c r="EH266">
        <v>0</v>
      </c>
      <c r="EI266" t="s">
        <v>3</v>
      </c>
      <c r="EJ266">
        <v>4</v>
      </c>
      <c r="EK266">
        <v>0</v>
      </c>
      <c r="EL266" t="s">
        <v>22</v>
      </c>
      <c r="EM266" t="s">
        <v>23</v>
      </c>
      <c r="EO266" t="s">
        <v>3</v>
      </c>
      <c r="EQ266">
        <v>1024</v>
      </c>
      <c r="ER266">
        <v>556.04999999999995</v>
      </c>
      <c r="ES266">
        <v>0.31</v>
      </c>
      <c r="ET266">
        <v>0</v>
      </c>
      <c r="EU266">
        <v>0</v>
      </c>
      <c r="EV266">
        <v>555.74</v>
      </c>
      <c r="EW266">
        <v>0.9</v>
      </c>
      <c r="EX266">
        <v>0</v>
      </c>
      <c r="EY266">
        <v>0</v>
      </c>
      <c r="FQ266">
        <v>0</v>
      </c>
      <c r="FR266">
        <f t="shared" si="241"/>
        <v>0</v>
      </c>
      <c r="FS266">
        <v>0</v>
      </c>
      <c r="FX266">
        <v>70</v>
      </c>
      <c r="FY266">
        <v>10</v>
      </c>
      <c r="GA266" t="s">
        <v>3</v>
      </c>
      <c r="GD266">
        <v>0</v>
      </c>
      <c r="GF266">
        <v>505455875</v>
      </c>
      <c r="GG266">
        <v>2</v>
      </c>
      <c r="GH266">
        <v>1</v>
      </c>
      <c r="GI266">
        <v>-2</v>
      </c>
      <c r="GJ266">
        <v>0</v>
      </c>
      <c r="GK266">
        <f>ROUND(R266*(R12)/100,2)</f>
        <v>0</v>
      </c>
      <c r="GL266">
        <f t="shared" si="242"/>
        <v>0</v>
      </c>
      <c r="GM266">
        <f t="shared" si="243"/>
        <v>200.14</v>
      </c>
      <c r="GN266">
        <f t="shared" si="244"/>
        <v>0</v>
      </c>
      <c r="GO266">
        <f t="shared" si="245"/>
        <v>0</v>
      </c>
      <c r="GP266">
        <f t="shared" si="246"/>
        <v>200.14</v>
      </c>
      <c r="GR266">
        <v>0</v>
      </c>
      <c r="GS266">
        <v>3</v>
      </c>
      <c r="GT266">
        <v>0</v>
      </c>
      <c r="GU266" t="s">
        <v>3</v>
      </c>
      <c r="GV266">
        <f t="shared" si="247"/>
        <v>0</v>
      </c>
      <c r="GW266">
        <v>1</v>
      </c>
      <c r="GX266">
        <f t="shared" si="248"/>
        <v>0</v>
      </c>
      <c r="HA266">
        <v>0</v>
      </c>
      <c r="HB266">
        <v>0</v>
      </c>
      <c r="HC266">
        <f t="shared" si="249"/>
        <v>0</v>
      </c>
      <c r="HE266" t="s">
        <v>3</v>
      </c>
      <c r="HF266" t="s">
        <v>3</v>
      </c>
      <c r="HM266" t="s">
        <v>3</v>
      </c>
      <c r="HN266" t="s">
        <v>3</v>
      </c>
      <c r="HO266" t="s">
        <v>3</v>
      </c>
      <c r="HP266" t="s">
        <v>3</v>
      </c>
      <c r="HQ266" t="s">
        <v>3</v>
      </c>
      <c r="IK266">
        <v>0</v>
      </c>
    </row>
    <row r="267" spans="1:245" x14ac:dyDescent="0.2">
      <c r="A267">
        <v>17</v>
      </c>
      <c r="B267">
        <v>1</v>
      </c>
      <c r="D267">
        <f>ROW(EtalonRes!A162)</f>
        <v>162</v>
      </c>
      <c r="E267" t="s">
        <v>266</v>
      </c>
      <c r="F267" t="s">
        <v>267</v>
      </c>
      <c r="G267" t="s">
        <v>268</v>
      </c>
      <c r="H267" t="s">
        <v>32</v>
      </c>
      <c r="I267">
        <v>4</v>
      </c>
      <c r="J267">
        <v>0</v>
      </c>
      <c r="K267">
        <v>4</v>
      </c>
      <c r="O267">
        <f t="shared" si="219"/>
        <v>25259.279999999999</v>
      </c>
      <c r="P267">
        <f t="shared" si="220"/>
        <v>76.56</v>
      </c>
      <c r="Q267">
        <f t="shared" si="221"/>
        <v>0</v>
      </c>
      <c r="R267">
        <f t="shared" si="222"/>
        <v>0</v>
      </c>
      <c r="S267">
        <f t="shared" si="223"/>
        <v>25182.720000000001</v>
      </c>
      <c r="T267">
        <f t="shared" si="224"/>
        <v>0</v>
      </c>
      <c r="U267">
        <f t="shared" si="225"/>
        <v>30.36</v>
      </c>
      <c r="V267">
        <f t="shared" si="226"/>
        <v>0</v>
      </c>
      <c r="W267">
        <f t="shared" si="227"/>
        <v>0</v>
      </c>
      <c r="X267">
        <f t="shared" si="228"/>
        <v>17627.900000000001</v>
      </c>
      <c r="Y267">
        <f t="shared" si="228"/>
        <v>2518.27</v>
      </c>
      <c r="AA267">
        <v>1470268931</v>
      </c>
      <c r="AB267">
        <f t="shared" si="229"/>
        <v>6314.82</v>
      </c>
      <c r="AC267">
        <f>ROUND((ES267),6)</f>
        <v>19.14</v>
      </c>
      <c r="AD267">
        <f>ROUND((((ET267)-(EU267))+AE267),6)</f>
        <v>0</v>
      </c>
      <c r="AE267">
        <f t="shared" si="250"/>
        <v>0</v>
      </c>
      <c r="AF267">
        <f t="shared" si="250"/>
        <v>6295.68</v>
      </c>
      <c r="AG267">
        <f t="shared" si="230"/>
        <v>0</v>
      </c>
      <c r="AH267">
        <f t="shared" si="251"/>
        <v>7.59</v>
      </c>
      <c r="AI267">
        <f t="shared" si="251"/>
        <v>0</v>
      </c>
      <c r="AJ267">
        <f t="shared" si="231"/>
        <v>0</v>
      </c>
      <c r="AK267">
        <v>6314.82</v>
      </c>
      <c r="AL267">
        <v>19.14</v>
      </c>
      <c r="AM267">
        <v>0</v>
      </c>
      <c r="AN267">
        <v>0</v>
      </c>
      <c r="AO267">
        <v>6295.68</v>
      </c>
      <c r="AP267">
        <v>0</v>
      </c>
      <c r="AQ267">
        <v>7.59</v>
      </c>
      <c r="AR267">
        <v>0</v>
      </c>
      <c r="AS267">
        <v>0</v>
      </c>
      <c r="AT267">
        <v>70</v>
      </c>
      <c r="AU267">
        <v>10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269</v>
      </c>
      <c r="BM267">
        <v>0</v>
      </c>
      <c r="BN267">
        <v>0</v>
      </c>
      <c r="BO267" t="s">
        <v>3</v>
      </c>
      <c r="BP267">
        <v>0</v>
      </c>
      <c r="BQ267">
        <v>1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70</v>
      </c>
      <c r="CA267">
        <v>10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232"/>
        <v>25259.280000000002</v>
      </c>
      <c r="CQ267">
        <f t="shared" si="233"/>
        <v>19.14</v>
      </c>
      <c r="CR267">
        <f>((((ET267)*BB267-(EU267)*BS267)+AE267*BS267)*AV267)</f>
        <v>0</v>
      </c>
      <c r="CS267">
        <f t="shared" si="234"/>
        <v>0</v>
      </c>
      <c r="CT267">
        <f t="shared" si="235"/>
        <v>6295.68</v>
      </c>
      <c r="CU267">
        <f t="shared" si="236"/>
        <v>0</v>
      </c>
      <c r="CV267">
        <f t="shared" si="237"/>
        <v>7.59</v>
      </c>
      <c r="CW267">
        <f t="shared" si="238"/>
        <v>0</v>
      </c>
      <c r="CX267">
        <f t="shared" si="238"/>
        <v>0</v>
      </c>
      <c r="CY267">
        <f t="shared" si="239"/>
        <v>17627.904000000002</v>
      </c>
      <c r="CZ267">
        <f t="shared" si="240"/>
        <v>2518.2719999999999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16987630</v>
      </c>
      <c r="DV267" t="s">
        <v>32</v>
      </c>
      <c r="DW267" t="s">
        <v>32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1441815344</v>
      </c>
      <c r="EF267">
        <v>1</v>
      </c>
      <c r="EG267" t="s">
        <v>21</v>
      </c>
      <c r="EH267">
        <v>0</v>
      </c>
      <c r="EI267" t="s">
        <v>3</v>
      </c>
      <c r="EJ267">
        <v>4</v>
      </c>
      <c r="EK267">
        <v>0</v>
      </c>
      <c r="EL267" t="s">
        <v>22</v>
      </c>
      <c r="EM267" t="s">
        <v>23</v>
      </c>
      <c r="EO267" t="s">
        <v>3</v>
      </c>
      <c r="EQ267">
        <v>0</v>
      </c>
      <c r="ER267">
        <v>6314.82</v>
      </c>
      <c r="ES267">
        <v>19.14</v>
      </c>
      <c r="ET267">
        <v>0</v>
      </c>
      <c r="EU267">
        <v>0</v>
      </c>
      <c r="EV267">
        <v>6295.68</v>
      </c>
      <c r="EW267">
        <v>7.59</v>
      </c>
      <c r="EX267">
        <v>0</v>
      </c>
      <c r="EY267">
        <v>0</v>
      </c>
      <c r="FQ267">
        <v>0</v>
      </c>
      <c r="FR267">
        <f t="shared" si="241"/>
        <v>0</v>
      </c>
      <c r="FS267">
        <v>0</v>
      </c>
      <c r="FX267">
        <v>70</v>
      </c>
      <c r="FY267">
        <v>10</v>
      </c>
      <c r="GA267" t="s">
        <v>3</v>
      </c>
      <c r="GD267">
        <v>0</v>
      </c>
      <c r="GF267">
        <v>-992797475</v>
      </c>
      <c r="GG267">
        <v>2</v>
      </c>
      <c r="GH267">
        <v>1</v>
      </c>
      <c r="GI267">
        <v>-2</v>
      </c>
      <c r="GJ267">
        <v>0</v>
      </c>
      <c r="GK267">
        <f>ROUND(R267*(R12)/100,2)</f>
        <v>0</v>
      </c>
      <c r="GL267">
        <f t="shared" si="242"/>
        <v>0</v>
      </c>
      <c r="GM267">
        <f t="shared" si="243"/>
        <v>45405.45</v>
      </c>
      <c r="GN267">
        <f t="shared" si="244"/>
        <v>0</v>
      </c>
      <c r="GO267">
        <f t="shared" si="245"/>
        <v>0</v>
      </c>
      <c r="GP267">
        <f t="shared" si="246"/>
        <v>45405.45</v>
      </c>
      <c r="GR267">
        <v>0</v>
      </c>
      <c r="GS267">
        <v>3</v>
      </c>
      <c r="GT267">
        <v>0</v>
      </c>
      <c r="GU267" t="s">
        <v>3</v>
      </c>
      <c r="GV267">
        <f t="shared" si="247"/>
        <v>0</v>
      </c>
      <c r="GW267">
        <v>1</v>
      </c>
      <c r="GX267">
        <f t="shared" si="248"/>
        <v>0</v>
      </c>
      <c r="HA267">
        <v>0</v>
      </c>
      <c r="HB267">
        <v>0</v>
      </c>
      <c r="HC267">
        <f t="shared" si="249"/>
        <v>0</v>
      </c>
      <c r="HE267" t="s">
        <v>3</v>
      </c>
      <c r="HF267" t="s">
        <v>3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45" x14ac:dyDescent="0.2">
      <c r="A268">
        <v>17</v>
      </c>
      <c r="B268">
        <v>1</v>
      </c>
      <c r="D268">
        <f>ROW(EtalonRes!A165)</f>
        <v>165</v>
      </c>
      <c r="E268" t="s">
        <v>270</v>
      </c>
      <c r="F268" t="s">
        <v>271</v>
      </c>
      <c r="G268" t="s">
        <v>272</v>
      </c>
      <c r="H268" t="s">
        <v>32</v>
      </c>
      <c r="I268">
        <v>3</v>
      </c>
      <c r="J268">
        <v>0</v>
      </c>
      <c r="K268">
        <v>3</v>
      </c>
      <c r="O268">
        <f t="shared" si="219"/>
        <v>2609.16</v>
      </c>
      <c r="P268">
        <f t="shared" si="220"/>
        <v>54.36</v>
      </c>
      <c r="Q268">
        <f t="shared" si="221"/>
        <v>0</v>
      </c>
      <c r="R268">
        <f t="shared" si="222"/>
        <v>0</v>
      </c>
      <c r="S268">
        <f t="shared" si="223"/>
        <v>2554.8000000000002</v>
      </c>
      <c r="T268">
        <f t="shared" si="224"/>
        <v>0</v>
      </c>
      <c r="U268">
        <f t="shared" si="225"/>
        <v>3.5999999999999996</v>
      </c>
      <c r="V268">
        <f t="shared" si="226"/>
        <v>0</v>
      </c>
      <c r="W268">
        <f t="shared" si="227"/>
        <v>0</v>
      </c>
      <c r="X268">
        <f t="shared" si="228"/>
        <v>1788.36</v>
      </c>
      <c r="Y268">
        <f t="shared" si="228"/>
        <v>255.48</v>
      </c>
      <c r="AA268">
        <v>1470268931</v>
      </c>
      <c r="AB268">
        <f t="shared" si="229"/>
        <v>869.72</v>
      </c>
      <c r="AC268">
        <f>ROUND(((ES268*4)),6)</f>
        <v>18.12</v>
      </c>
      <c r="AD268">
        <f>ROUND(((((ET268*4))-((EU268*4)))+AE268),6)</f>
        <v>0</v>
      </c>
      <c r="AE268">
        <f>ROUND(((EU268*4)),6)</f>
        <v>0</v>
      </c>
      <c r="AF268">
        <f>ROUND(((EV268*4)),6)</f>
        <v>851.6</v>
      </c>
      <c r="AG268">
        <f t="shared" si="230"/>
        <v>0</v>
      </c>
      <c r="AH268">
        <f>((EW268*4))</f>
        <v>1.2</v>
      </c>
      <c r="AI268">
        <f>((EX268*4))</f>
        <v>0</v>
      </c>
      <c r="AJ268">
        <f t="shared" si="231"/>
        <v>0</v>
      </c>
      <c r="AK268">
        <v>217.43</v>
      </c>
      <c r="AL268">
        <v>4.53</v>
      </c>
      <c r="AM268">
        <v>0</v>
      </c>
      <c r="AN268">
        <v>0</v>
      </c>
      <c r="AO268">
        <v>212.9</v>
      </c>
      <c r="AP268">
        <v>0</v>
      </c>
      <c r="AQ268">
        <v>0.3</v>
      </c>
      <c r="AR268">
        <v>0</v>
      </c>
      <c r="AS268">
        <v>0</v>
      </c>
      <c r="AT268">
        <v>70</v>
      </c>
      <c r="AU268">
        <v>10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273</v>
      </c>
      <c r="BM268">
        <v>0</v>
      </c>
      <c r="BN268">
        <v>0</v>
      </c>
      <c r="BO268" t="s">
        <v>3</v>
      </c>
      <c r="BP268">
        <v>0</v>
      </c>
      <c r="BQ268">
        <v>1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70</v>
      </c>
      <c r="CA268">
        <v>10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232"/>
        <v>2609.1600000000003</v>
      </c>
      <c r="CQ268">
        <f t="shared" si="233"/>
        <v>18.12</v>
      </c>
      <c r="CR268">
        <f>(((((ET268*4))*BB268-((EU268*4))*BS268)+AE268*BS268)*AV268)</f>
        <v>0</v>
      </c>
      <c r="CS268">
        <f t="shared" si="234"/>
        <v>0</v>
      </c>
      <c r="CT268">
        <f t="shared" si="235"/>
        <v>851.6</v>
      </c>
      <c r="CU268">
        <f t="shared" si="236"/>
        <v>0</v>
      </c>
      <c r="CV268">
        <f t="shared" si="237"/>
        <v>1.2</v>
      </c>
      <c r="CW268">
        <f t="shared" si="238"/>
        <v>0</v>
      </c>
      <c r="CX268">
        <f t="shared" si="238"/>
        <v>0</v>
      </c>
      <c r="CY268">
        <f t="shared" si="239"/>
        <v>1788.36</v>
      </c>
      <c r="CZ268">
        <f t="shared" si="240"/>
        <v>255.48</v>
      </c>
      <c r="DC268" t="s">
        <v>3</v>
      </c>
      <c r="DD268" t="s">
        <v>20</v>
      </c>
      <c r="DE268" t="s">
        <v>20</v>
      </c>
      <c r="DF268" t="s">
        <v>20</v>
      </c>
      <c r="DG268" t="s">
        <v>20</v>
      </c>
      <c r="DH268" t="s">
        <v>3</v>
      </c>
      <c r="DI268" t="s">
        <v>20</v>
      </c>
      <c r="DJ268" t="s">
        <v>20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16987630</v>
      </c>
      <c r="DV268" t="s">
        <v>32</v>
      </c>
      <c r="DW268" t="s">
        <v>32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1441815344</v>
      </c>
      <c r="EF268">
        <v>1</v>
      </c>
      <c r="EG268" t="s">
        <v>21</v>
      </c>
      <c r="EH268">
        <v>0</v>
      </c>
      <c r="EI268" t="s">
        <v>3</v>
      </c>
      <c r="EJ268">
        <v>4</v>
      </c>
      <c r="EK268">
        <v>0</v>
      </c>
      <c r="EL268" t="s">
        <v>22</v>
      </c>
      <c r="EM268" t="s">
        <v>23</v>
      </c>
      <c r="EO268" t="s">
        <v>3</v>
      </c>
      <c r="EQ268">
        <v>0</v>
      </c>
      <c r="ER268">
        <v>217.43</v>
      </c>
      <c r="ES268">
        <v>4.53</v>
      </c>
      <c r="ET268">
        <v>0</v>
      </c>
      <c r="EU268">
        <v>0</v>
      </c>
      <c r="EV268">
        <v>212.9</v>
      </c>
      <c r="EW268">
        <v>0.3</v>
      </c>
      <c r="EX268">
        <v>0</v>
      </c>
      <c r="EY268">
        <v>0</v>
      </c>
      <c r="FQ268">
        <v>0</v>
      </c>
      <c r="FR268">
        <f t="shared" si="241"/>
        <v>0</v>
      </c>
      <c r="FS268">
        <v>0</v>
      </c>
      <c r="FX268">
        <v>70</v>
      </c>
      <c r="FY268">
        <v>10</v>
      </c>
      <c r="GA268" t="s">
        <v>3</v>
      </c>
      <c r="GD268">
        <v>0</v>
      </c>
      <c r="GF268">
        <v>1338640914</v>
      </c>
      <c r="GG268">
        <v>2</v>
      </c>
      <c r="GH268">
        <v>1</v>
      </c>
      <c r="GI268">
        <v>-2</v>
      </c>
      <c r="GJ268">
        <v>0</v>
      </c>
      <c r="GK268">
        <f>ROUND(R268*(R12)/100,2)</f>
        <v>0</v>
      </c>
      <c r="GL268">
        <f t="shared" si="242"/>
        <v>0</v>
      </c>
      <c r="GM268">
        <f t="shared" si="243"/>
        <v>4653</v>
      </c>
      <c r="GN268">
        <f t="shared" si="244"/>
        <v>0</v>
      </c>
      <c r="GO268">
        <f t="shared" si="245"/>
        <v>0</v>
      </c>
      <c r="GP268">
        <f t="shared" si="246"/>
        <v>4653</v>
      </c>
      <c r="GR268">
        <v>0</v>
      </c>
      <c r="GS268">
        <v>3</v>
      </c>
      <c r="GT268">
        <v>0</v>
      </c>
      <c r="GU268" t="s">
        <v>3</v>
      </c>
      <c r="GV268">
        <f t="shared" si="247"/>
        <v>0</v>
      </c>
      <c r="GW268">
        <v>1</v>
      </c>
      <c r="GX268">
        <f t="shared" si="248"/>
        <v>0</v>
      </c>
      <c r="HA268">
        <v>0</v>
      </c>
      <c r="HB268">
        <v>0</v>
      </c>
      <c r="HC268">
        <f t="shared" si="249"/>
        <v>0</v>
      </c>
      <c r="HE268" t="s">
        <v>3</v>
      </c>
      <c r="HF268" t="s">
        <v>3</v>
      </c>
      <c r="HM268" t="s">
        <v>3</v>
      </c>
      <c r="HN268" t="s">
        <v>3</v>
      </c>
      <c r="HO268" t="s">
        <v>3</v>
      </c>
      <c r="HP268" t="s">
        <v>3</v>
      </c>
      <c r="HQ268" t="s">
        <v>3</v>
      </c>
      <c r="IK268">
        <v>0</v>
      </c>
    </row>
    <row r="269" spans="1:245" x14ac:dyDescent="0.2">
      <c r="A269">
        <v>17</v>
      </c>
      <c r="B269">
        <v>1</v>
      </c>
      <c r="D269">
        <f>ROW(EtalonRes!A166)</f>
        <v>166</v>
      </c>
      <c r="E269" t="s">
        <v>274</v>
      </c>
      <c r="F269" t="s">
        <v>235</v>
      </c>
      <c r="G269" t="s">
        <v>275</v>
      </c>
      <c r="H269" t="s">
        <v>32</v>
      </c>
      <c r="I269">
        <v>1</v>
      </c>
      <c r="J269">
        <v>0</v>
      </c>
      <c r="K269">
        <v>1</v>
      </c>
      <c r="O269">
        <f t="shared" si="219"/>
        <v>821.26</v>
      </c>
      <c r="P269">
        <f t="shared" si="220"/>
        <v>0</v>
      </c>
      <c r="Q269">
        <f t="shared" si="221"/>
        <v>0</v>
      </c>
      <c r="R269">
        <f t="shared" si="222"/>
        <v>0</v>
      </c>
      <c r="S269">
        <f t="shared" si="223"/>
        <v>821.26</v>
      </c>
      <c r="T269">
        <f t="shared" si="224"/>
        <v>0</v>
      </c>
      <c r="U269">
        <f t="shared" si="225"/>
        <v>1.33</v>
      </c>
      <c r="V269">
        <f t="shared" si="226"/>
        <v>0</v>
      </c>
      <c r="W269">
        <f t="shared" si="227"/>
        <v>0</v>
      </c>
      <c r="X269">
        <f t="shared" si="228"/>
        <v>574.88</v>
      </c>
      <c r="Y269">
        <f t="shared" si="228"/>
        <v>82.13</v>
      </c>
      <c r="AA269">
        <v>1470268931</v>
      </c>
      <c r="AB269">
        <f t="shared" si="229"/>
        <v>821.26</v>
      </c>
      <c r="AC269">
        <f>ROUND((ES269),6)</f>
        <v>0</v>
      </c>
      <c r="AD269">
        <f>ROUND((((ET269)-(EU269))+AE269),6)</f>
        <v>0</v>
      </c>
      <c r="AE269">
        <f>ROUND((EU269),6)</f>
        <v>0</v>
      </c>
      <c r="AF269">
        <f>ROUND((EV269),6)</f>
        <v>821.26</v>
      </c>
      <c r="AG269">
        <f t="shared" si="230"/>
        <v>0</v>
      </c>
      <c r="AH269">
        <f>(EW269)</f>
        <v>1.33</v>
      </c>
      <c r="AI269">
        <f>(EX269)</f>
        <v>0</v>
      </c>
      <c r="AJ269">
        <f t="shared" si="231"/>
        <v>0</v>
      </c>
      <c r="AK269">
        <v>821.26</v>
      </c>
      <c r="AL269">
        <v>0</v>
      </c>
      <c r="AM269">
        <v>0</v>
      </c>
      <c r="AN269">
        <v>0</v>
      </c>
      <c r="AO269">
        <v>821.26</v>
      </c>
      <c r="AP269">
        <v>0</v>
      </c>
      <c r="AQ269">
        <v>1.33</v>
      </c>
      <c r="AR269">
        <v>0</v>
      </c>
      <c r="AS269">
        <v>0</v>
      </c>
      <c r="AT269">
        <v>70</v>
      </c>
      <c r="AU269">
        <v>10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237</v>
      </c>
      <c r="BM269">
        <v>0</v>
      </c>
      <c r="BN269">
        <v>0</v>
      </c>
      <c r="BO269" t="s">
        <v>3</v>
      </c>
      <c r="BP269">
        <v>0</v>
      </c>
      <c r="BQ269">
        <v>1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10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232"/>
        <v>821.26</v>
      </c>
      <c r="CQ269">
        <f t="shared" si="233"/>
        <v>0</v>
      </c>
      <c r="CR269">
        <f>((((ET269)*BB269-(EU269)*BS269)+AE269*BS269)*AV269)</f>
        <v>0</v>
      </c>
      <c r="CS269">
        <f t="shared" si="234"/>
        <v>0</v>
      </c>
      <c r="CT269">
        <f t="shared" si="235"/>
        <v>821.26</v>
      </c>
      <c r="CU269">
        <f t="shared" si="236"/>
        <v>0</v>
      </c>
      <c r="CV269">
        <f t="shared" si="237"/>
        <v>1.33</v>
      </c>
      <c r="CW269">
        <f t="shared" si="238"/>
        <v>0</v>
      </c>
      <c r="CX269">
        <f t="shared" si="238"/>
        <v>0</v>
      </c>
      <c r="CY269">
        <f t="shared" si="239"/>
        <v>574.88199999999995</v>
      </c>
      <c r="CZ269">
        <f t="shared" si="240"/>
        <v>82.126000000000005</v>
      </c>
      <c r="DC269" t="s">
        <v>3</v>
      </c>
      <c r="DD269" t="s">
        <v>3</v>
      </c>
      <c r="DE269" t="s">
        <v>3</v>
      </c>
      <c r="DF269" t="s">
        <v>3</v>
      </c>
      <c r="DG269" t="s">
        <v>3</v>
      </c>
      <c r="DH269" t="s">
        <v>3</v>
      </c>
      <c r="DI269" t="s">
        <v>3</v>
      </c>
      <c r="DJ269" t="s">
        <v>3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16987630</v>
      </c>
      <c r="DV269" t="s">
        <v>32</v>
      </c>
      <c r="DW269" t="s">
        <v>32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1441815344</v>
      </c>
      <c r="EF269">
        <v>1</v>
      </c>
      <c r="EG269" t="s">
        <v>21</v>
      </c>
      <c r="EH269">
        <v>0</v>
      </c>
      <c r="EI269" t="s">
        <v>3</v>
      </c>
      <c r="EJ269">
        <v>4</v>
      </c>
      <c r="EK269">
        <v>0</v>
      </c>
      <c r="EL269" t="s">
        <v>22</v>
      </c>
      <c r="EM269" t="s">
        <v>23</v>
      </c>
      <c r="EO269" t="s">
        <v>3</v>
      </c>
      <c r="EQ269">
        <v>0</v>
      </c>
      <c r="ER269">
        <v>821.26</v>
      </c>
      <c r="ES269">
        <v>0</v>
      </c>
      <c r="ET269">
        <v>0</v>
      </c>
      <c r="EU269">
        <v>0</v>
      </c>
      <c r="EV269">
        <v>821.26</v>
      </c>
      <c r="EW269">
        <v>1.33</v>
      </c>
      <c r="EX269">
        <v>0</v>
      </c>
      <c r="EY269">
        <v>0</v>
      </c>
      <c r="FQ269">
        <v>0</v>
      </c>
      <c r="FR269">
        <f t="shared" si="241"/>
        <v>0</v>
      </c>
      <c r="FS269">
        <v>0</v>
      </c>
      <c r="FX269">
        <v>70</v>
      </c>
      <c r="FY269">
        <v>10</v>
      </c>
      <c r="GA269" t="s">
        <v>3</v>
      </c>
      <c r="GD269">
        <v>0</v>
      </c>
      <c r="GF269">
        <v>224784716</v>
      </c>
      <c r="GG269">
        <v>2</v>
      </c>
      <c r="GH269">
        <v>1</v>
      </c>
      <c r="GI269">
        <v>-2</v>
      </c>
      <c r="GJ269">
        <v>0</v>
      </c>
      <c r="GK269">
        <f>ROUND(R269*(R12)/100,2)</f>
        <v>0</v>
      </c>
      <c r="GL269">
        <f t="shared" si="242"/>
        <v>0</v>
      </c>
      <c r="GM269">
        <f t="shared" si="243"/>
        <v>1478.27</v>
      </c>
      <c r="GN269">
        <f t="shared" si="244"/>
        <v>0</v>
      </c>
      <c r="GO269">
        <f t="shared" si="245"/>
        <v>0</v>
      </c>
      <c r="GP269">
        <f t="shared" si="246"/>
        <v>1478.27</v>
      </c>
      <c r="GR269">
        <v>0</v>
      </c>
      <c r="GS269">
        <v>3</v>
      </c>
      <c r="GT269">
        <v>0</v>
      </c>
      <c r="GU269" t="s">
        <v>3</v>
      </c>
      <c r="GV269">
        <f t="shared" si="247"/>
        <v>0</v>
      </c>
      <c r="GW269">
        <v>1</v>
      </c>
      <c r="GX269">
        <f t="shared" si="248"/>
        <v>0</v>
      </c>
      <c r="HA269">
        <v>0</v>
      </c>
      <c r="HB269">
        <v>0</v>
      </c>
      <c r="HC269">
        <f t="shared" si="249"/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1" spans="1:245" x14ac:dyDescent="0.2">
      <c r="A271" s="2">
        <v>51</v>
      </c>
      <c r="B271" s="2">
        <f>B260</f>
        <v>1</v>
      </c>
      <c r="C271" s="2">
        <f>A260</f>
        <v>5</v>
      </c>
      <c r="D271" s="2">
        <f>ROW(A260)</f>
        <v>260</v>
      </c>
      <c r="E271" s="2"/>
      <c r="F271" s="2" t="str">
        <f>IF(F260&lt;&gt;"",F260,"")</f>
        <v>Новый подраздел</v>
      </c>
      <c r="G271" s="2" t="str">
        <f>IF(G260&lt;&gt;"",G260,"")</f>
        <v>Автоматизация ИТП</v>
      </c>
      <c r="H271" s="2">
        <v>0</v>
      </c>
      <c r="I271" s="2"/>
      <c r="J271" s="2"/>
      <c r="K271" s="2"/>
      <c r="L271" s="2"/>
      <c r="M271" s="2"/>
      <c r="N271" s="2"/>
      <c r="O271" s="2">
        <f t="shared" ref="O271:T271" si="252">ROUND(AB271,2)</f>
        <v>32029.02</v>
      </c>
      <c r="P271" s="2">
        <f t="shared" si="252"/>
        <v>252.52</v>
      </c>
      <c r="Q271" s="2">
        <f t="shared" si="252"/>
        <v>0</v>
      </c>
      <c r="R271" s="2">
        <f t="shared" si="252"/>
        <v>0</v>
      </c>
      <c r="S271" s="2">
        <f t="shared" si="252"/>
        <v>31776.5</v>
      </c>
      <c r="T271" s="2">
        <f t="shared" si="252"/>
        <v>0</v>
      </c>
      <c r="U271" s="2">
        <f>AH271</f>
        <v>40.51</v>
      </c>
      <c r="V271" s="2">
        <f>AI271</f>
        <v>0</v>
      </c>
      <c r="W271" s="2">
        <f>ROUND(AJ271,2)</f>
        <v>0</v>
      </c>
      <c r="X271" s="2">
        <f>ROUND(AK271,2)</f>
        <v>22243.55</v>
      </c>
      <c r="Y271" s="2">
        <f>ROUND(AL271,2)</f>
        <v>3177.65</v>
      </c>
      <c r="Z271" s="2"/>
      <c r="AA271" s="2"/>
      <c r="AB271" s="2">
        <f>ROUND(SUMIF(AA264:AA269,"=1470268931",O264:O269),2)</f>
        <v>32029.02</v>
      </c>
      <c r="AC271" s="2">
        <f>ROUND(SUMIF(AA264:AA269,"=1470268931",P264:P269),2)</f>
        <v>252.52</v>
      </c>
      <c r="AD271" s="2">
        <f>ROUND(SUMIF(AA264:AA269,"=1470268931",Q264:Q269),2)</f>
        <v>0</v>
      </c>
      <c r="AE271" s="2">
        <f>ROUND(SUMIF(AA264:AA269,"=1470268931",R264:R269),2)</f>
        <v>0</v>
      </c>
      <c r="AF271" s="2">
        <f>ROUND(SUMIF(AA264:AA269,"=1470268931",S264:S269),2)</f>
        <v>31776.5</v>
      </c>
      <c r="AG271" s="2">
        <f>ROUND(SUMIF(AA264:AA269,"=1470268931",T264:T269),2)</f>
        <v>0</v>
      </c>
      <c r="AH271" s="2">
        <f>SUMIF(AA264:AA269,"=1470268931",U264:U269)</f>
        <v>40.51</v>
      </c>
      <c r="AI271" s="2">
        <f>SUMIF(AA264:AA269,"=1470268931",V264:V269)</f>
        <v>0</v>
      </c>
      <c r="AJ271" s="2">
        <f>ROUND(SUMIF(AA264:AA269,"=1470268931",W264:W269),2)</f>
        <v>0</v>
      </c>
      <c r="AK271" s="2">
        <f>ROUND(SUMIF(AA264:AA269,"=1470268931",X264:X269),2)</f>
        <v>22243.55</v>
      </c>
      <c r="AL271" s="2">
        <f>ROUND(SUMIF(AA264:AA269,"=1470268931",Y264:Y269),2)</f>
        <v>3177.65</v>
      </c>
      <c r="AM271" s="2"/>
      <c r="AN271" s="2"/>
      <c r="AO271" s="2">
        <f t="shared" ref="AO271:BD271" si="253">ROUND(BX271,2)</f>
        <v>0</v>
      </c>
      <c r="AP271" s="2">
        <f t="shared" si="253"/>
        <v>0</v>
      </c>
      <c r="AQ271" s="2">
        <f t="shared" si="253"/>
        <v>0</v>
      </c>
      <c r="AR271" s="2">
        <f t="shared" si="253"/>
        <v>57450.22</v>
      </c>
      <c r="AS271" s="2">
        <f t="shared" si="253"/>
        <v>0</v>
      </c>
      <c r="AT271" s="2">
        <f t="shared" si="253"/>
        <v>0</v>
      </c>
      <c r="AU271" s="2">
        <f t="shared" si="253"/>
        <v>57450.22</v>
      </c>
      <c r="AV271" s="2">
        <f t="shared" si="253"/>
        <v>252.52</v>
      </c>
      <c r="AW271" s="2">
        <f t="shared" si="253"/>
        <v>252.52</v>
      </c>
      <c r="AX271" s="2">
        <f t="shared" si="253"/>
        <v>0</v>
      </c>
      <c r="AY271" s="2">
        <f t="shared" si="253"/>
        <v>252.52</v>
      </c>
      <c r="AZ271" s="2">
        <f t="shared" si="253"/>
        <v>0</v>
      </c>
      <c r="BA271" s="2">
        <f t="shared" si="253"/>
        <v>0</v>
      </c>
      <c r="BB271" s="2">
        <f t="shared" si="253"/>
        <v>0</v>
      </c>
      <c r="BC271" s="2">
        <f t="shared" si="253"/>
        <v>0</v>
      </c>
      <c r="BD271" s="2">
        <f t="shared" si="253"/>
        <v>0</v>
      </c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>
        <f>ROUND(SUMIF(AA264:AA269,"=1470268931",FQ264:FQ269),2)</f>
        <v>0</v>
      </c>
      <c r="BY271" s="2">
        <f>ROUND(SUMIF(AA264:AA269,"=1470268931",FR264:FR269),2)</f>
        <v>0</v>
      </c>
      <c r="BZ271" s="2">
        <f>ROUND(SUMIF(AA264:AA269,"=1470268931",GL264:GL269),2)</f>
        <v>0</v>
      </c>
      <c r="CA271" s="2">
        <f>ROUND(SUMIF(AA264:AA269,"=1470268931",GM264:GM269),2)</f>
        <v>57450.22</v>
      </c>
      <c r="CB271" s="2">
        <f>ROUND(SUMIF(AA264:AA269,"=1470268931",GN264:GN269),2)</f>
        <v>0</v>
      </c>
      <c r="CC271" s="2">
        <f>ROUND(SUMIF(AA264:AA269,"=1470268931",GO264:GO269),2)</f>
        <v>0</v>
      </c>
      <c r="CD271" s="2">
        <f>ROUND(SUMIF(AA264:AA269,"=1470268931",GP264:GP269),2)</f>
        <v>57450.22</v>
      </c>
      <c r="CE271" s="2">
        <f>AC271-BX271</f>
        <v>252.52</v>
      </c>
      <c r="CF271" s="2">
        <f>AC271-BY271</f>
        <v>252.52</v>
      </c>
      <c r="CG271" s="2">
        <f>BX271-BZ271</f>
        <v>0</v>
      </c>
      <c r="CH271" s="2">
        <f>AC271-BX271-BY271+BZ271</f>
        <v>252.52</v>
      </c>
      <c r="CI271" s="2">
        <f>BY271-BZ271</f>
        <v>0</v>
      </c>
      <c r="CJ271" s="2">
        <f>ROUND(SUMIF(AA264:AA269,"=1470268931",GX264:GX269),2)</f>
        <v>0</v>
      </c>
      <c r="CK271" s="2">
        <f>ROUND(SUMIF(AA264:AA269,"=1470268931",GY264:GY269),2)</f>
        <v>0</v>
      </c>
      <c r="CL271" s="2">
        <f>ROUND(SUMIF(AA264:AA269,"=1470268931",GZ264:GZ269),2)</f>
        <v>0</v>
      </c>
      <c r="CM271" s="2">
        <f>ROUND(SUMIF(AA264:AA269,"=1470268931",HD264:HD269),2)</f>
        <v>0</v>
      </c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3"/>
      <c r="DH271" s="3"/>
      <c r="DI271" s="3"/>
      <c r="DJ271" s="3"/>
      <c r="DK271" s="3"/>
      <c r="DL271" s="3"/>
      <c r="DM271" s="3"/>
      <c r="DN271" s="3"/>
      <c r="DO271" s="3"/>
      <c r="DP271" s="3"/>
      <c r="DQ271" s="3"/>
      <c r="DR271" s="3"/>
      <c r="DS271" s="3"/>
      <c r="DT271" s="3"/>
      <c r="DU271" s="3"/>
      <c r="DV271" s="3"/>
      <c r="DW271" s="3"/>
      <c r="DX271" s="3"/>
      <c r="DY271" s="3"/>
      <c r="DZ271" s="3"/>
      <c r="EA271" s="3"/>
      <c r="EB271" s="3"/>
      <c r="EC271" s="3"/>
      <c r="ED271" s="3"/>
      <c r="EE271" s="3"/>
      <c r="EF271" s="3"/>
      <c r="EG271" s="3"/>
      <c r="EH271" s="3"/>
      <c r="EI271" s="3"/>
      <c r="EJ271" s="3"/>
      <c r="EK271" s="3"/>
      <c r="EL271" s="3"/>
      <c r="EM271" s="3"/>
      <c r="EN271" s="3"/>
      <c r="EO271" s="3"/>
      <c r="EP271" s="3"/>
      <c r="EQ271" s="3"/>
      <c r="ER271" s="3"/>
      <c r="ES271" s="3"/>
      <c r="ET271" s="3"/>
      <c r="EU271" s="3"/>
      <c r="EV271" s="3"/>
      <c r="EW271" s="3"/>
      <c r="EX271" s="3"/>
      <c r="EY271" s="3"/>
      <c r="EZ271" s="3"/>
      <c r="FA271" s="3"/>
      <c r="FB271" s="3"/>
      <c r="FC271" s="3"/>
      <c r="FD271" s="3"/>
      <c r="FE271" s="3"/>
      <c r="FF271" s="3"/>
      <c r="FG271" s="3"/>
      <c r="FH271" s="3"/>
      <c r="FI271" s="3"/>
      <c r="FJ271" s="3"/>
      <c r="FK271" s="3"/>
      <c r="FL271" s="3"/>
      <c r="FM271" s="3"/>
      <c r="FN271" s="3"/>
      <c r="FO271" s="3"/>
      <c r="FP271" s="3"/>
      <c r="FQ271" s="3"/>
      <c r="FR271" s="3"/>
      <c r="FS271" s="3"/>
      <c r="FT271" s="3"/>
      <c r="FU271" s="3"/>
      <c r="FV271" s="3"/>
      <c r="FW271" s="3"/>
      <c r="FX271" s="3"/>
      <c r="FY271" s="3"/>
      <c r="FZ271" s="3"/>
      <c r="GA271" s="3"/>
      <c r="GB271" s="3"/>
      <c r="GC271" s="3"/>
      <c r="GD271" s="3"/>
      <c r="GE271" s="3"/>
      <c r="GF271" s="3"/>
      <c r="GG271" s="3"/>
      <c r="GH271" s="3"/>
      <c r="GI271" s="3"/>
      <c r="GJ271" s="3"/>
      <c r="GK271" s="3"/>
      <c r="GL271" s="3"/>
      <c r="GM271" s="3"/>
      <c r="GN271" s="3"/>
      <c r="GO271" s="3"/>
      <c r="GP271" s="3"/>
      <c r="GQ271" s="3"/>
      <c r="GR271" s="3"/>
      <c r="GS271" s="3"/>
      <c r="GT271" s="3"/>
      <c r="GU271" s="3"/>
      <c r="GV271" s="3"/>
      <c r="GW271" s="3"/>
      <c r="GX271" s="3">
        <v>0</v>
      </c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201</v>
      </c>
      <c r="F273" s="4">
        <f>ROUND(Source!O271,O273)</f>
        <v>32029.02</v>
      </c>
      <c r="G273" s="4" t="s">
        <v>70</v>
      </c>
      <c r="H273" s="4" t="s">
        <v>71</v>
      </c>
      <c r="I273" s="4"/>
      <c r="J273" s="4"/>
      <c r="K273" s="4">
        <v>201</v>
      </c>
      <c r="L273" s="4">
        <v>1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32029.02</v>
      </c>
      <c r="X273" s="4">
        <v>1</v>
      </c>
      <c r="Y273" s="4">
        <v>32029.02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202</v>
      </c>
      <c r="F274" s="4">
        <f>ROUND(Source!P271,O274)</f>
        <v>252.52</v>
      </c>
      <c r="G274" s="4" t="s">
        <v>72</v>
      </c>
      <c r="H274" s="4" t="s">
        <v>73</v>
      </c>
      <c r="I274" s="4"/>
      <c r="J274" s="4"/>
      <c r="K274" s="4">
        <v>202</v>
      </c>
      <c r="L274" s="4">
        <v>2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252.52</v>
      </c>
      <c r="X274" s="4">
        <v>1</v>
      </c>
      <c r="Y274" s="4">
        <v>252.52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222</v>
      </c>
      <c r="F275" s="4">
        <f>ROUND(Source!AO271,O275)</f>
        <v>0</v>
      </c>
      <c r="G275" s="4" t="s">
        <v>74</v>
      </c>
      <c r="H275" s="4" t="s">
        <v>75</v>
      </c>
      <c r="I275" s="4"/>
      <c r="J275" s="4"/>
      <c r="K275" s="4">
        <v>222</v>
      </c>
      <c r="L275" s="4">
        <v>3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225</v>
      </c>
      <c r="F276" s="4">
        <f>ROUND(Source!AV271,O276)</f>
        <v>252.52</v>
      </c>
      <c r="G276" s="4" t="s">
        <v>76</v>
      </c>
      <c r="H276" s="4" t="s">
        <v>77</v>
      </c>
      <c r="I276" s="4"/>
      <c r="J276" s="4"/>
      <c r="K276" s="4">
        <v>225</v>
      </c>
      <c r="L276" s="4">
        <v>4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252.52</v>
      </c>
      <c r="X276" s="4">
        <v>1</v>
      </c>
      <c r="Y276" s="4">
        <v>252.52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226</v>
      </c>
      <c r="F277" s="4">
        <f>ROUND(Source!AW271,O277)</f>
        <v>252.52</v>
      </c>
      <c r="G277" s="4" t="s">
        <v>78</v>
      </c>
      <c r="H277" s="4" t="s">
        <v>79</v>
      </c>
      <c r="I277" s="4"/>
      <c r="J277" s="4"/>
      <c r="K277" s="4">
        <v>226</v>
      </c>
      <c r="L277" s="4">
        <v>5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252.52</v>
      </c>
      <c r="X277" s="4">
        <v>1</v>
      </c>
      <c r="Y277" s="4">
        <v>252.52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227</v>
      </c>
      <c r="F278" s="4">
        <f>ROUND(Source!AX271,O278)</f>
        <v>0</v>
      </c>
      <c r="G278" s="4" t="s">
        <v>80</v>
      </c>
      <c r="H278" s="4" t="s">
        <v>81</v>
      </c>
      <c r="I278" s="4"/>
      <c r="J278" s="4"/>
      <c r="K278" s="4">
        <v>227</v>
      </c>
      <c r="L278" s="4">
        <v>6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228</v>
      </c>
      <c r="F279" s="4">
        <f>ROUND(Source!AY271,O279)</f>
        <v>252.52</v>
      </c>
      <c r="G279" s="4" t="s">
        <v>82</v>
      </c>
      <c r="H279" s="4" t="s">
        <v>83</v>
      </c>
      <c r="I279" s="4"/>
      <c r="J279" s="4"/>
      <c r="K279" s="4">
        <v>228</v>
      </c>
      <c r="L279" s="4">
        <v>7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252.52</v>
      </c>
      <c r="X279" s="4">
        <v>1</v>
      </c>
      <c r="Y279" s="4">
        <v>252.52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216</v>
      </c>
      <c r="F280" s="4">
        <f>ROUND(Source!AP271,O280)</f>
        <v>0</v>
      </c>
      <c r="G280" s="4" t="s">
        <v>84</v>
      </c>
      <c r="H280" s="4" t="s">
        <v>85</v>
      </c>
      <c r="I280" s="4"/>
      <c r="J280" s="4"/>
      <c r="K280" s="4">
        <v>216</v>
      </c>
      <c r="L280" s="4">
        <v>8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223</v>
      </c>
      <c r="F281" s="4">
        <f>ROUND(Source!AQ271,O281)</f>
        <v>0</v>
      </c>
      <c r="G281" s="4" t="s">
        <v>86</v>
      </c>
      <c r="H281" s="4" t="s">
        <v>87</v>
      </c>
      <c r="I281" s="4"/>
      <c r="J281" s="4"/>
      <c r="K281" s="4">
        <v>223</v>
      </c>
      <c r="L281" s="4">
        <v>9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229</v>
      </c>
      <c r="F282" s="4">
        <f>ROUND(Source!AZ271,O282)</f>
        <v>0</v>
      </c>
      <c r="G282" s="4" t="s">
        <v>88</v>
      </c>
      <c r="H282" s="4" t="s">
        <v>89</v>
      </c>
      <c r="I282" s="4"/>
      <c r="J282" s="4"/>
      <c r="K282" s="4">
        <v>229</v>
      </c>
      <c r="L282" s="4">
        <v>10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203</v>
      </c>
      <c r="F283" s="4">
        <f>ROUND(Source!Q271,O283)</f>
        <v>0</v>
      </c>
      <c r="G283" s="4" t="s">
        <v>90</v>
      </c>
      <c r="H283" s="4" t="s">
        <v>91</v>
      </c>
      <c r="I283" s="4"/>
      <c r="J283" s="4"/>
      <c r="K283" s="4">
        <v>203</v>
      </c>
      <c r="L283" s="4">
        <v>11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231</v>
      </c>
      <c r="F284" s="4">
        <f>ROUND(Source!BB271,O284)</f>
        <v>0</v>
      </c>
      <c r="G284" s="4" t="s">
        <v>92</v>
      </c>
      <c r="H284" s="4" t="s">
        <v>93</v>
      </c>
      <c r="I284" s="4"/>
      <c r="J284" s="4"/>
      <c r="K284" s="4">
        <v>231</v>
      </c>
      <c r="L284" s="4">
        <v>12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204</v>
      </c>
      <c r="F285" s="4">
        <f>ROUND(Source!R271,O285)</f>
        <v>0</v>
      </c>
      <c r="G285" s="4" t="s">
        <v>94</v>
      </c>
      <c r="H285" s="4" t="s">
        <v>95</v>
      </c>
      <c r="I285" s="4"/>
      <c r="J285" s="4"/>
      <c r="K285" s="4">
        <v>204</v>
      </c>
      <c r="L285" s="4">
        <v>13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205</v>
      </c>
      <c r="F286" s="4">
        <f>ROUND(Source!S271,O286)</f>
        <v>31776.5</v>
      </c>
      <c r="G286" s="4" t="s">
        <v>96</v>
      </c>
      <c r="H286" s="4" t="s">
        <v>97</v>
      </c>
      <c r="I286" s="4"/>
      <c r="J286" s="4"/>
      <c r="K286" s="4">
        <v>205</v>
      </c>
      <c r="L286" s="4">
        <v>14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31776.5</v>
      </c>
      <c r="X286" s="4">
        <v>1</v>
      </c>
      <c r="Y286" s="4">
        <v>31776.5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232</v>
      </c>
      <c r="F287" s="4">
        <f>ROUND(Source!BC271,O287)</f>
        <v>0</v>
      </c>
      <c r="G287" s="4" t="s">
        <v>98</v>
      </c>
      <c r="H287" s="4" t="s">
        <v>99</v>
      </c>
      <c r="I287" s="4"/>
      <c r="J287" s="4"/>
      <c r="K287" s="4">
        <v>232</v>
      </c>
      <c r="L287" s="4">
        <v>15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214</v>
      </c>
      <c r="F288" s="4">
        <f>ROUND(Source!AS271,O288)</f>
        <v>0</v>
      </c>
      <c r="G288" s="4" t="s">
        <v>100</v>
      </c>
      <c r="H288" s="4" t="s">
        <v>101</v>
      </c>
      <c r="I288" s="4"/>
      <c r="J288" s="4"/>
      <c r="K288" s="4">
        <v>214</v>
      </c>
      <c r="L288" s="4">
        <v>16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06" x14ac:dyDescent="0.2">
      <c r="A289" s="4">
        <v>50</v>
      </c>
      <c r="B289" s="4">
        <v>0</v>
      </c>
      <c r="C289" s="4">
        <v>0</v>
      </c>
      <c r="D289" s="4">
        <v>1</v>
      </c>
      <c r="E289" s="4">
        <v>215</v>
      </c>
      <c r="F289" s="4">
        <f>ROUND(Source!AT271,O289)</f>
        <v>0</v>
      </c>
      <c r="G289" s="4" t="s">
        <v>102</v>
      </c>
      <c r="H289" s="4" t="s">
        <v>103</v>
      </c>
      <c r="I289" s="4"/>
      <c r="J289" s="4"/>
      <c r="K289" s="4">
        <v>215</v>
      </c>
      <c r="L289" s="4">
        <v>17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06" x14ac:dyDescent="0.2">
      <c r="A290" s="4">
        <v>50</v>
      </c>
      <c r="B290" s="4">
        <v>0</v>
      </c>
      <c r="C290" s="4">
        <v>0</v>
      </c>
      <c r="D290" s="4">
        <v>1</v>
      </c>
      <c r="E290" s="4">
        <v>217</v>
      </c>
      <c r="F290" s="4">
        <f>ROUND(Source!AU271,O290)</f>
        <v>57450.22</v>
      </c>
      <c r="G290" s="4" t="s">
        <v>104</v>
      </c>
      <c r="H290" s="4" t="s">
        <v>105</v>
      </c>
      <c r="I290" s="4"/>
      <c r="J290" s="4"/>
      <c r="K290" s="4">
        <v>217</v>
      </c>
      <c r="L290" s="4">
        <v>18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57450.22</v>
      </c>
      <c r="X290" s="4">
        <v>1</v>
      </c>
      <c r="Y290" s="4">
        <v>57450.22</v>
      </c>
      <c r="Z290" s="4"/>
      <c r="AA290" s="4"/>
      <c r="AB290" s="4"/>
    </row>
    <row r="291" spans="1:206" x14ac:dyDescent="0.2">
      <c r="A291" s="4">
        <v>50</v>
      </c>
      <c r="B291" s="4">
        <v>0</v>
      </c>
      <c r="C291" s="4">
        <v>0</v>
      </c>
      <c r="D291" s="4">
        <v>1</v>
      </c>
      <c r="E291" s="4">
        <v>230</v>
      </c>
      <c r="F291" s="4">
        <f>ROUND(Source!BA271,O291)</f>
        <v>0</v>
      </c>
      <c r="G291" s="4" t="s">
        <v>106</v>
      </c>
      <c r="H291" s="4" t="s">
        <v>107</v>
      </c>
      <c r="I291" s="4"/>
      <c r="J291" s="4"/>
      <c r="K291" s="4">
        <v>230</v>
      </c>
      <c r="L291" s="4">
        <v>19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06" x14ac:dyDescent="0.2">
      <c r="A292" s="4">
        <v>50</v>
      </c>
      <c r="B292" s="4">
        <v>0</v>
      </c>
      <c r="C292" s="4">
        <v>0</v>
      </c>
      <c r="D292" s="4">
        <v>1</v>
      </c>
      <c r="E292" s="4">
        <v>206</v>
      </c>
      <c r="F292" s="4">
        <f>ROUND(Source!T271,O292)</f>
        <v>0</v>
      </c>
      <c r="G292" s="4" t="s">
        <v>108</v>
      </c>
      <c r="H292" s="4" t="s">
        <v>109</v>
      </c>
      <c r="I292" s="4"/>
      <c r="J292" s="4"/>
      <c r="K292" s="4">
        <v>206</v>
      </c>
      <c r="L292" s="4">
        <v>20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06" x14ac:dyDescent="0.2">
      <c r="A293" s="4">
        <v>50</v>
      </c>
      <c r="B293" s="4">
        <v>0</v>
      </c>
      <c r="C293" s="4">
        <v>0</v>
      </c>
      <c r="D293" s="4">
        <v>1</v>
      </c>
      <c r="E293" s="4">
        <v>207</v>
      </c>
      <c r="F293" s="4">
        <f>Source!U271</f>
        <v>40.51</v>
      </c>
      <c r="G293" s="4" t="s">
        <v>110</v>
      </c>
      <c r="H293" s="4" t="s">
        <v>111</v>
      </c>
      <c r="I293" s="4"/>
      <c r="J293" s="4"/>
      <c r="K293" s="4">
        <v>207</v>
      </c>
      <c r="L293" s="4">
        <v>21</v>
      </c>
      <c r="M293" s="4">
        <v>3</v>
      </c>
      <c r="N293" s="4" t="s">
        <v>3</v>
      </c>
      <c r="O293" s="4">
        <v>-1</v>
      </c>
      <c r="P293" s="4"/>
      <c r="Q293" s="4"/>
      <c r="R293" s="4"/>
      <c r="S293" s="4"/>
      <c r="T293" s="4"/>
      <c r="U293" s="4"/>
      <c r="V293" s="4"/>
      <c r="W293" s="4">
        <v>40.51</v>
      </c>
      <c r="X293" s="4">
        <v>1</v>
      </c>
      <c r="Y293" s="4">
        <v>40.51</v>
      </c>
      <c r="Z293" s="4"/>
      <c r="AA293" s="4"/>
      <c r="AB293" s="4"/>
    </row>
    <row r="294" spans="1:206" x14ac:dyDescent="0.2">
      <c r="A294" s="4">
        <v>50</v>
      </c>
      <c r="B294" s="4">
        <v>0</v>
      </c>
      <c r="C294" s="4">
        <v>0</v>
      </c>
      <c r="D294" s="4">
        <v>1</v>
      </c>
      <c r="E294" s="4">
        <v>208</v>
      </c>
      <c r="F294" s="4">
        <f>Source!V271</f>
        <v>0</v>
      </c>
      <c r="G294" s="4" t="s">
        <v>112</v>
      </c>
      <c r="H294" s="4" t="s">
        <v>113</v>
      </c>
      <c r="I294" s="4"/>
      <c r="J294" s="4"/>
      <c r="K294" s="4">
        <v>208</v>
      </c>
      <c r="L294" s="4">
        <v>22</v>
      </c>
      <c r="M294" s="4">
        <v>3</v>
      </c>
      <c r="N294" s="4" t="s">
        <v>3</v>
      </c>
      <c r="O294" s="4">
        <v>-1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06" x14ac:dyDescent="0.2">
      <c r="A295" s="4">
        <v>50</v>
      </c>
      <c r="B295" s="4">
        <v>0</v>
      </c>
      <c r="C295" s="4">
        <v>0</v>
      </c>
      <c r="D295" s="4">
        <v>1</v>
      </c>
      <c r="E295" s="4">
        <v>209</v>
      </c>
      <c r="F295" s="4">
        <f>ROUND(Source!W271,O295)</f>
        <v>0</v>
      </c>
      <c r="G295" s="4" t="s">
        <v>114</v>
      </c>
      <c r="H295" s="4" t="s">
        <v>115</v>
      </c>
      <c r="I295" s="4"/>
      <c r="J295" s="4"/>
      <c r="K295" s="4">
        <v>209</v>
      </c>
      <c r="L295" s="4">
        <v>23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06" x14ac:dyDescent="0.2">
      <c r="A296" s="4">
        <v>50</v>
      </c>
      <c r="B296" s="4">
        <v>0</v>
      </c>
      <c r="C296" s="4">
        <v>0</v>
      </c>
      <c r="D296" s="4">
        <v>1</v>
      </c>
      <c r="E296" s="4">
        <v>233</v>
      </c>
      <c r="F296" s="4">
        <f>ROUND(Source!BD271,O296)</f>
        <v>0</v>
      </c>
      <c r="G296" s="4" t="s">
        <v>116</v>
      </c>
      <c r="H296" s="4" t="s">
        <v>117</v>
      </c>
      <c r="I296" s="4"/>
      <c r="J296" s="4"/>
      <c r="K296" s="4">
        <v>233</v>
      </c>
      <c r="L296" s="4">
        <v>24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06" x14ac:dyDescent="0.2">
      <c r="A297" s="4">
        <v>50</v>
      </c>
      <c r="B297" s="4">
        <v>0</v>
      </c>
      <c r="C297" s="4">
        <v>0</v>
      </c>
      <c r="D297" s="4">
        <v>1</v>
      </c>
      <c r="E297" s="4">
        <v>210</v>
      </c>
      <c r="F297" s="4">
        <f>ROUND(Source!X271,O297)</f>
        <v>22243.55</v>
      </c>
      <c r="G297" s="4" t="s">
        <v>118</v>
      </c>
      <c r="H297" s="4" t="s">
        <v>119</v>
      </c>
      <c r="I297" s="4"/>
      <c r="J297" s="4"/>
      <c r="K297" s="4">
        <v>210</v>
      </c>
      <c r="L297" s="4">
        <v>25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22243.55</v>
      </c>
      <c r="X297" s="4">
        <v>1</v>
      </c>
      <c r="Y297" s="4">
        <v>22243.55</v>
      </c>
      <c r="Z297" s="4"/>
      <c r="AA297" s="4"/>
      <c r="AB297" s="4"/>
    </row>
    <row r="298" spans="1:206" x14ac:dyDescent="0.2">
      <c r="A298" s="4">
        <v>50</v>
      </c>
      <c r="B298" s="4">
        <v>0</v>
      </c>
      <c r="C298" s="4">
        <v>0</v>
      </c>
      <c r="D298" s="4">
        <v>1</v>
      </c>
      <c r="E298" s="4">
        <v>211</v>
      </c>
      <c r="F298" s="4">
        <f>ROUND(Source!Y271,O298)</f>
        <v>3177.65</v>
      </c>
      <c r="G298" s="4" t="s">
        <v>120</v>
      </c>
      <c r="H298" s="4" t="s">
        <v>121</v>
      </c>
      <c r="I298" s="4"/>
      <c r="J298" s="4"/>
      <c r="K298" s="4">
        <v>211</v>
      </c>
      <c r="L298" s="4">
        <v>26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3177.65</v>
      </c>
      <c r="X298" s="4">
        <v>1</v>
      </c>
      <c r="Y298" s="4">
        <v>3177.65</v>
      </c>
      <c r="Z298" s="4"/>
      <c r="AA298" s="4"/>
      <c r="AB298" s="4"/>
    </row>
    <row r="299" spans="1:206" x14ac:dyDescent="0.2">
      <c r="A299" s="4">
        <v>50</v>
      </c>
      <c r="B299" s="4">
        <v>0</v>
      </c>
      <c r="C299" s="4">
        <v>0</v>
      </c>
      <c r="D299" s="4">
        <v>1</v>
      </c>
      <c r="E299" s="4">
        <v>224</v>
      </c>
      <c r="F299" s="4">
        <f>ROUND(Source!AR271,O299)</f>
        <v>57450.22</v>
      </c>
      <c r="G299" s="4" t="s">
        <v>122</v>
      </c>
      <c r="H299" s="4" t="s">
        <v>123</v>
      </c>
      <c r="I299" s="4"/>
      <c r="J299" s="4"/>
      <c r="K299" s="4">
        <v>224</v>
      </c>
      <c r="L299" s="4">
        <v>27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57450.22</v>
      </c>
      <c r="X299" s="4">
        <v>1</v>
      </c>
      <c r="Y299" s="4">
        <v>57450.22</v>
      </c>
      <c r="Z299" s="4"/>
      <c r="AA299" s="4"/>
      <c r="AB299" s="4"/>
    </row>
    <row r="301" spans="1:206" x14ac:dyDescent="0.2">
      <c r="A301" s="2">
        <v>51</v>
      </c>
      <c r="B301" s="2">
        <f>B153</f>
        <v>1</v>
      </c>
      <c r="C301" s="2">
        <f>A153</f>
        <v>4</v>
      </c>
      <c r="D301" s="2">
        <f>ROW(A153)</f>
        <v>153</v>
      </c>
      <c r="E301" s="2"/>
      <c r="F301" s="2" t="str">
        <f>IF(F153&lt;&gt;"",F153,"")</f>
        <v>Новый раздел</v>
      </c>
      <c r="G301" s="2" t="str">
        <f>IF(G153&lt;&gt;"",G153,"")</f>
        <v>Внутренние сети отопления и ИТП</v>
      </c>
      <c r="H301" s="2">
        <v>0</v>
      </c>
      <c r="I301" s="2"/>
      <c r="J301" s="2"/>
      <c r="K301" s="2"/>
      <c r="L301" s="2"/>
      <c r="M301" s="2"/>
      <c r="N301" s="2"/>
      <c r="O301" s="2">
        <f t="shared" ref="O301:T301" si="254">ROUND(O182+O230+O271+AB301,2)</f>
        <v>156696.38</v>
      </c>
      <c r="P301" s="2">
        <f t="shared" si="254"/>
        <v>7998.71</v>
      </c>
      <c r="Q301" s="2">
        <f t="shared" si="254"/>
        <v>21335.38</v>
      </c>
      <c r="R301" s="2">
        <f t="shared" si="254"/>
        <v>13516.69</v>
      </c>
      <c r="S301" s="2">
        <f t="shared" si="254"/>
        <v>127362.29</v>
      </c>
      <c r="T301" s="2">
        <f t="shared" si="254"/>
        <v>0</v>
      </c>
      <c r="U301" s="2">
        <f>U182+U230+U271+AH301</f>
        <v>200.0633</v>
      </c>
      <c r="V301" s="2">
        <f>V182+V230+V271+AI301</f>
        <v>0</v>
      </c>
      <c r="W301" s="2">
        <f>ROUND(W182+W230+W271+AJ301,2)</f>
        <v>0</v>
      </c>
      <c r="X301" s="2">
        <f>ROUND(X182+X230+X271+AK301,2)</f>
        <v>89153.61</v>
      </c>
      <c r="Y301" s="2">
        <f>ROUND(Y182+Y230+Y271+AL301,2)</f>
        <v>12736.23</v>
      </c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>
        <f t="shared" ref="AO301:BD301" si="255">ROUND(AO182+AO230+AO271+BX301,2)</f>
        <v>0</v>
      </c>
      <c r="AP301" s="2">
        <f t="shared" si="255"/>
        <v>0</v>
      </c>
      <c r="AQ301" s="2">
        <f t="shared" si="255"/>
        <v>0</v>
      </c>
      <c r="AR301" s="2">
        <f t="shared" si="255"/>
        <v>273184.24</v>
      </c>
      <c r="AS301" s="2">
        <f t="shared" si="255"/>
        <v>0</v>
      </c>
      <c r="AT301" s="2">
        <f t="shared" si="255"/>
        <v>0</v>
      </c>
      <c r="AU301" s="2">
        <f t="shared" si="255"/>
        <v>273184.24</v>
      </c>
      <c r="AV301" s="2">
        <f t="shared" si="255"/>
        <v>7998.71</v>
      </c>
      <c r="AW301" s="2">
        <f t="shared" si="255"/>
        <v>7998.71</v>
      </c>
      <c r="AX301" s="2">
        <f t="shared" si="255"/>
        <v>0</v>
      </c>
      <c r="AY301" s="2">
        <f t="shared" si="255"/>
        <v>7998.71</v>
      </c>
      <c r="AZ301" s="2">
        <f t="shared" si="255"/>
        <v>0</v>
      </c>
      <c r="BA301" s="2">
        <f t="shared" si="255"/>
        <v>0</v>
      </c>
      <c r="BB301" s="2">
        <f t="shared" si="255"/>
        <v>0</v>
      </c>
      <c r="BC301" s="2">
        <f t="shared" si="255"/>
        <v>0</v>
      </c>
      <c r="BD301" s="2">
        <f t="shared" si="255"/>
        <v>0</v>
      </c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3"/>
      <c r="DH301" s="3"/>
      <c r="DI301" s="3"/>
      <c r="DJ301" s="3"/>
      <c r="DK301" s="3"/>
      <c r="DL301" s="3"/>
      <c r="DM301" s="3"/>
      <c r="DN301" s="3"/>
      <c r="DO301" s="3"/>
      <c r="DP301" s="3"/>
      <c r="DQ301" s="3"/>
      <c r="DR301" s="3"/>
      <c r="DS301" s="3"/>
      <c r="DT301" s="3"/>
      <c r="DU301" s="3"/>
      <c r="DV301" s="3"/>
      <c r="DW301" s="3"/>
      <c r="DX301" s="3"/>
      <c r="DY301" s="3"/>
      <c r="DZ301" s="3"/>
      <c r="EA301" s="3"/>
      <c r="EB301" s="3"/>
      <c r="EC301" s="3"/>
      <c r="ED301" s="3"/>
      <c r="EE301" s="3"/>
      <c r="EF301" s="3"/>
      <c r="EG301" s="3"/>
      <c r="EH301" s="3"/>
      <c r="EI301" s="3"/>
      <c r="EJ301" s="3"/>
      <c r="EK301" s="3"/>
      <c r="EL301" s="3"/>
      <c r="EM301" s="3"/>
      <c r="EN301" s="3"/>
      <c r="EO301" s="3"/>
      <c r="EP301" s="3"/>
      <c r="EQ301" s="3"/>
      <c r="ER301" s="3"/>
      <c r="ES301" s="3"/>
      <c r="ET301" s="3"/>
      <c r="EU301" s="3"/>
      <c r="EV301" s="3"/>
      <c r="EW301" s="3"/>
      <c r="EX301" s="3"/>
      <c r="EY301" s="3"/>
      <c r="EZ301" s="3"/>
      <c r="FA301" s="3"/>
      <c r="FB301" s="3"/>
      <c r="FC301" s="3"/>
      <c r="FD301" s="3"/>
      <c r="FE301" s="3"/>
      <c r="FF301" s="3"/>
      <c r="FG301" s="3"/>
      <c r="FH301" s="3"/>
      <c r="FI301" s="3"/>
      <c r="FJ301" s="3"/>
      <c r="FK301" s="3"/>
      <c r="FL301" s="3"/>
      <c r="FM301" s="3"/>
      <c r="FN301" s="3"/>
      <c r="FO301" s="3"/>
      <c r="FP301" s="3"/>
      <c r="FQ301" s="3"/>
      <c r="FR301" s="3"/>
      <c r="FS301" s="3"/>
      <c r="FT301" s="3"/>
      <c r="FU301" s="3"/>
      <c r="FV301" s="3"/>
      <c r="FW301" s="3"/>
      <c r="FX301" s="3"/>
      <c r="FY301" s="3"/>
      <c r="FZ301" s="3"/>
      <c r="GA301" s="3"/>
      <c r="GB301" s="3"/>
      <c r="GC301" s="3"/>
      <c r="GD301" s="3"/>
      <c r="GE301" s="3"/>
      <c r="GF301" s="3"/>
      <c r="GG301" s="3"/>
      <c r="GH301" s="3"/>
      <c r="GI301" s="3"/>
      <c r="GJ301" s="3"/>
      <c r="GK301" s="3"/>
      <c r="GL301" s="3"/>
      <c r="GM301" s="3"/>
      <c r="GN301" s="3"/>
      <c r="GO301" s="3"/>
      <c r="GP301" s="3"/>
      <c r="GQ301" s="3"/>
      <c r="GR301" s="3"/>
      <c r="GS301" s="3"/>
      <c r="GT301" s="3"/>
      <c r="GU301" s="3"/>
      <c r="GV301" s="3"/>
      <c r="GW301" s="3"/>
      <c r="GX301" s="3">
        <v>0</v>
      </c>
    </row>
    <row r="303" spans="1:206" x14ac:dyDescent="0.2">
      <c r="A303" s="4">
        <v>50</v>
      </c>
      <c r="B303" s="4">
        <v>0</v>
      </c>
      <c r="C303" s="4">
        <v>0</v>
      </c>
      <c r="D303" s="4">
        <v>1</v>
      </c>
      <c r="E303" s="4">
        <v>201</v>
      </c>
      <c r="F303" s="4">
        <f>ROUND(Source!O301,O303)</f>
        <v>156696.38</v>
      </c>
      <c r="G303" s="4" t="s">
        <v>70</v>
      </c>
      <c r="H303" s="4" t="s">
        <v>71</v>
      </c>
      <c r="I303" s="4"/>
      <c r="J303" s="4"/>
      <c r="K303" s="4">
        <v>201</v>
      </c>
      <c r="L303" s="4">
        <v>1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156696.38</v>
      </c>
      <c r="X303" s="4">
        <v>1</v>
      </c>
      <c r="Y303" s="4">
        <v>156696.38</v>
      </c>
      <c r="Z303" s="4"/>
      <c r="AA303" s="4"/>
      <c r="AB303" s="4"/>
    </row>
    <row r="304" spans="1:206" x14ac:dyDescent="0.2">
      <c r="A304" s="4">
        <v>50</v>
      </c>
      <c r="B304" s="4">
        <v>0</v>
      </c>
      <c r="C304" s="4">
        <v>0</v>
      </c>
      <c r="D304" s="4">
        <v>1</v>
      </c>
      <c r="E304" s="4">
        <v>202</v>
      </c>
      <c r="F304" s="4">
        <f>ROUND(Source!P301,O304)</f>
        <v>7998.71</v>
      </c>
      <c r="G304" s="4" t="s">
        <v>72</v>
      </c>
      <c r="H304" s="4" t="s">
        <v>73</v>
      </c>
      <c r="I304" s="4"/>
      <c r="J304" s="4"/>
      <c r="K304" s="4">
        <v>202</v>
      </c>
      <c r="L304" s="4">
        <v>2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7998.71</v>
      </c>
      <c r="X304" s="4">
        <v>1</v>
      </c>
      <c r="Y304" s="4">
        <v>7998.71</v>
      </c>
      <c r="Z304" s="4"/>
      <c r="AA304" s="4"/>
      <c r="AB304" s="4"/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222</v>
      </c>
      <c r="F305" s="4">
        <f>ROUND(Source!AO301,O305)</f>
        <v>0</v>
      </c>
      <c r="G305" s="4" t="s">
        <v>74</v>
      </c>
      <c r="H305" s="4" t="s">
        <v>75</v>
      </c>
      <c r="I305" s="4"/>
      <c r="J305" s="4"/>
      <c r="K305" s="4">
        <v>222</v>
      </c>
      <c r="L305" s="4">
        <v>3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225</v>
      </c>
      <c r="F306" s="4">
        <f>ROUND(Source!AV301,O306)</f>
        <v>7998.71</v>
      </c>
      <c r="G306" s="4" t="s">
        <v>76</v>
      </c>
      <c r="H306" s="4" t="s">
        <v>77</v>
      </c>
      <c r="I306" s="4"/>
      <c r="J306" s="4"/>
      <c r="K306" s="4">
        <v>225</v>
      </c>
      <c r="L306" s="4">
        <v>4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7998.71</v>
      </c>
      <c r="X306" s="4">
        <v>1</v>
      </c>
      <c r="Y306" s="4">
        <v>7998.71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226</v>
      </c>
      <c r="F307" s="4">
        <f>ROUND(Source!AW301,O307)</f>
        <v>7998.71</v>
      </c>
      <c r="G307" s="4" t="s">
        <v>78</v>
      </c>
      <c r="H307" s="4" t="s">
        <v>79</v>
      </c>
      <c r="I307" s="4"/>
      <c r="J307" s="4"/>
      <c r="K307" s="4">
        <v>226</v>
      </c>
      <c r="L307" s="4">
        <v>5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7998.71</v>
      </c>
      <c r="X307" s="4">
        <v>1</v>
      </c>
      <c r="Y307" s="4">
        <v>7998.71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227</v>
      </c>
      <c r="F308" s="4">
        <f>ROUND(Source!AX301,O308)</f>
        <v>0</v>
      </c>
      <c r="G308" s="4" t="s">
        <v>80</v>
      </c>
      <c r="H308" s="4" t="s">
        <v>81</v>
      </c>
      <c r="I308" s="4"/>
      <c r="J308" s="4"/>
      <c r="K308" s="4">
        <v>227</v>
      </c>
      <c r="L308" s="4">
        <v>6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228</v>
      </c>
      <c r="F309" s="4">
        <f>ROUND(Source!AY301,O309)</f>
        <v>7998.71</v>
      </c>
      <c r="G309" s="4" t="s">
        <v>82</v>
      </c>
      <c r="H309" s="4" t="s">
        <v>83</v>
      </c>
      <c r="I309" s="4"/>
      <c r="J309" s="4"/>
      <c r="K309" s="4">
        <v>228</v>
      </c>
      <c r="L309" s="4">
        <v>7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7998.71</v>
      </c>
      <c r="X309" s="4">
        <v>1</v>
      </c>
      <c r="Y309" s="4">
        <v>7998.71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216</v>
      </c>
      <c r="F310" s="4">
        <f>ROUND(Source!AP301,O310)</f>
        <v>0</v>
      </c>
      <c r="G310" s="4" t="s">
        <v>84</v>
      </c>
      <c r="H310" s="4" t="s">
        <v>85</v>
      </c>
      <c r="I310" s="4"/>
      <c r="J310" s="4"/>
      <c r="K310" s="4">
        <v>216</v>
      </c>
      <c r="L310" s="4">
        <v>8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223</v>
      </c>
      <c r="F311" s="4">
        <f>ROUND(Source!AQ301,O311)</f>
        <v>0</v>
      </c>
      <c r="G311" s="4" t="s">
        <v>86</v>
      </c>
      <c r="H311" s="4" t="s">
        <v>87</v>
      </c>
      <c r="I311" s="4"/>
      <c r="J311" s="4"/>
      <c r="K311" s="4">
        <v>223</v>
      </c>
      <c r="L311" s="4">
        <v>9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229</v>
      </c>
      <c r="F312" s="4">
        <f>ROUND(Source!AZ301,O312)</f>
        <v>0</v>
      </c>
      <c r="G312" s="4" t="s">
        <v>88</v>
      </c>
      <c r="H312" s="4" t="s">
        <v>89</v>
      </c>
      <c r="I312" s="4"/>
      <c r="J312" s="4"/>
      <c r="K312" s="4">
        <v>229</v>
      </c>
      <c r="L312" s="4">
        <v>10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203</v>
      </c>
      <c r="F313" s="4">
        <f>ROUND(Source!Q301,O313)</f>
        <v>21335.38</v>
      </c>
      <c r="G313" s="4" t="s">
        <v>90</v>
      </c>
      <c r="H313" s="4" t="s">
        <v>91</v>
      </c>
      <c r="I313" s="4"/>
      <c r="J313" s="4"/>
      <c r="K313" s="4">
        <v>203</v>
      </c>
      <c r="L313" s="4">
        <v>11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21335.38</v>
      </c>
      <c r="X313" s="4">
        <v>1</v>
      </c>
      <c r="Y313" s="4">
        <v>21335.38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231</v>
      </c>
      <c r="F314" s="4">
        <f>ROUND(Source!BB301,O314)</f>
        <v>0</v>
      </c>
      <c r="G314" s="4" t="s">
        <v>92</v>
      </c>
      <c r="H314" s="4" t="s">
        <v>93</v>
      </c>
      <c r="I314" s="4"/>
      <c r="J314" s="4"/>
      <c r="K314" s="4">
        <v>231</v>
      </c>
      <c r="L314" s="4">
        <v>12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204</v>
      </c>
      <c r="F315" s="4">
        <f>ROUND(Source!R301,O315)</f>
        <v>13516.69</v>
      </c>
      <c r="G315" s="4" t="s">
        <v>94</v>
      </c>
      <c r="H315" s="4" t="s">
        <v>95</v>
      </c>
      <c r="I315" s="4"/>
      <c r="J315" s="4"/>
      <c r="K315" s="4">
        <v>204</v>
      </c>
      <c r="L315" s="4">
        <v>13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13516.69</v>
      </c>
      <c r="X315" s="4">
        <v>1</v>
      </c>
      <c r="Y315" s="4">
        <v>13516.69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205</v>
      </c>
      <c r="F316" s="4">
        <f>ROUND(Source!S301,O316)</f>
        <v>127362.29</v>
      </c>
      <c r="G316" s="4" t="s">
        <v>96</v>
      </c>
      <c r="H316" s="4" t="s">
        <v>97</v>
      </c>
      <c r="I316" s="4"/>
      <c r="J316" s="4"/>
      <c r="K316" s="4">
        <v>205</v>
      </c>
      <c r="L316" s="4">
        <v>14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127362.29</v>
      </c>
      <c r="X316" s="4">
        <v>1</v>
      </c>
      <c r="Y316" s="4">
        <v>127362.29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232</v>
      </c>
      <c r="F317" s="4">
        <f>ROUND(Source!BC301,O317)</f>
        <v>0</v>
      </c>
      <c r="G317" s="4" t="s">
        <v>98</v>
      </c>
      <c r="H317" s="4" t="s">
        <v>99</v>
      </c>
      <c r="I317" s="4"/>
      <c r="J317" s="4"/>
      <c r="K317" s="4">
        <v>232</v>
      </c>
      <c r="L317" s="4">
        <v>15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8" x14ac:dyDescent="0.2">
      <c r="A318" s="4">
        <v>50</v>
      </c>
      <c r="B318" s="4">
        <v>0</v>
      </c>
      <c r="C318" s="4">
        <v>0</v>
      </c>
      <c r="D318" s="4">
        <v>1</v>
      </c>
      <c r="E318" s="4">
        <v>214</v>
      </c>
      <c r="F318" s="4">
        <f>ROUND(Source!AS301,O318)</f>
        <v>0</v>
      </c>
      <c r="G318" s="4" t="s">
        <v>100</v>
      </c>
      <c r="H318" s="4" t="s">
        <v>101</v>
      </c>
      <c r="I318" s="4"/>
      <c r="J318" s="4"/>
      <c r="K318" s="4">
        <v>214</v>
      </c>
      <c r="L318" s="4">
        <v>16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8" x14ac:dyDescent="0.2">
      <c r="A319" s="4">
        <v>50</v>
      </c>
      <c r="B319" s="4">
        <v>0</v>
      </c>
      <c r="C319" s="4">
        <v>0</v>
      </c>
      <c r="D319" s="4">
        <v>1</v>
      </c>
      <c r="E319" s="4">
        <v>215</v>
      </c>
      <c r="F319" s="4">
        <f>ROUND(Source!AT301,O319)</f>
        <v>0</v>
      </c>
      <c r="G319" s="4" t="s">
        <v>102</v>
      </c>
      <c r="H319" s="4" t="s">
        <v>103</v>
      </c>
      <c r="I319" s="4"/>
      <c r="J319" s="4"/>
      <c r="K319" s="4">
        <v>215</v>
      </c>
      <c r="L319" s="4">
        <v>17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8" x14ac:dyDescent="0.2">
      <c r="A320" s="4">
        <v>50</v>
      </c>
      <c r="B320" s="4">
        <v>0</v>
      </c>
      <c r="C320" s="4">
        <v>0</v>
      </c>
      <c r="D320" s="4">
        <v>1</v>
      </c>
      <c r="E320" s="4">
        <v>217</v>
      </c>
      <c r="F320" s="4">
        <f>ROUND(Source!AU301,O320)</f>
        <v>273184.24</v>
      </c>
      <c r="G320" s="4" t="s">
        <v>104</v>
      </c>
      <c r="H320" s="4" t="s">
        <v>105</v>
      </c>
      <c r="I320" s="4"/>
      <c r="J320" s="4"/>
      <c r="K320" s="4">
        <v>217</v>
      </c>
      <c r="L320" s="4">
        <v>18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273184.24</v>
      </c>
      <c r="X320" s="4">
        <v>1</v>
      </c>
      <c r="Y320" s="4">
        <v>273184.24</v>
      </c>
      <c r="Z320" s="4"/>
      <c r="AA320" s="4"/>
      <c r="AB320" s="4"/>
    </row>
    <row r="321" spans="1:206" x14ac:dyDescent="0.2">
      <c r="A321" s="4">
        <v>50</v>
      </c>
      <c r="B321" s="4">
        <v>0</v>
      </c>
      <c r="C321" s="4">
        <v>0</v>
      </c>
      <c r="D321" s="4">
        <v>1</v>
      </c>
      <c r="E321" s="4">
        <v>230</v>
      </c>
      <c r="F321" s="4">
        <f>ROUND(Source!BA301,O321)</f>
        <v>0</v>
      </c>
      <c r="G321" s="4" t="s">
        <v>106</v>
      </c>
      <c r="H321" s="4" t="s">
        <v>107</v>
      </c>
      <c r="I321" s="4"/>
      <c r="J321" s="4"/>
      <c r="K321" s="4">
        <v>230</v>
      </c>
      <c r="L321" s="4">
        <v>19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06" x14ac:dyDescent="0.2">
      <c r="A322" s="4">
        <v>50</v>
      </c>
      <c r="B322" s="4">
        <v>0</v>
      </c>
      <c r="C322" s="4">
        <v>0</v>
      </c>
      <c r="D322" s="4">
        <v>1</v>
      </c>
      <c r="E322" s="4">
        <v>206</v>
      </c>
      <c r="F322" s="4">
        <f>ROUND(Source!T301,O322)</f>
        <v>0</v>
      </c>
      <c r="G322" s="4" t="s">
        <v>108</v>
      </c>
      <c r="H322" s="4" t="s">
        <v>109</v>
      </c>
      <c r="I322" s="4"/>
      <c r="J322" s="4"/>
      <c r="K322" s="4">
        <v>206</v>
      </c>
      <c r="L322" s="4">
        <v>20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06" x14ac:dyDescent="0.2">
      <c r="A323" s="4">
        <v>50</v>
      </c>
      <c r="B323" s="4">
        <v>0</v>
      </c>
      <c r="C323" s="4">
        <v>0</v>
      </c>
      <c r="D323" s="4">
        <v>1</v>
      </c>
      <c r="E323" s="4">
        <v>207</v>
      </c>
      <c r="F323" s="4">
        <f>Source!U301</f>
        <v>200.0633</v>
      </c>
      <c r="G323" s="4" t="s">
        <v>110</v>
      </c>
      <c r="H323" s="4" t="s">
        <v>111</v>
      </c>
      <c r="I323" s="4"/>
      <c r="J323" s="4"/>
      <c r="K323" s="4">
        <v>207</v>
      </c>
      <c r="L323" s="4">
        <v>21</v>
      </c>
      <c r="M323" s="4">
        <v>3</v>
      </c>
      <c r="N323" s="4" t="s">
        <v>3</v>
      </c>
      <c r="O323" s="4">
        <v>-1</v>
      </c>
      <c r="P323" s="4"/>
      <c r="Q323" s="4"/>
      <c r="R323" s="4"/>
      <c r="S323" s="4"/>
      <c r="T323" s="4"/>
      <c r="U323" s="4"/>
      <c r="V323" s="4"/>
      <c r="W323" s="4">
        <v>200.06330000000003</v>
      </c>
      <c r="X323" s="4">
        <v>1</v>
      </c>
      <c r="Y323" s="4">
        <v>200.06330000000003</v>
      </c>
      <c r="Z323" s="4"/>
      <c r="AA323" s="4"/>
      <c r="AB323" s="4"/>
    </row>
    <row r="324" spans="1:206" x14ac:dyDescent="0.2">
      <c r="A324" s="4">
        <v>50</v>
      </c>
      <c r="B324" s="4">
        <v>0</v>
      </c>
      <c r="C324" s="4">
        <v>0</v>
      </c>
      <c r="D324" s="4">
        <v>1</v>
      </c>
      <c r="E324" s="4">
        <v>208</v>
      </c>
      <c r="F324" s="4">
        <f>Source!V301</f>
        <v>0</v>
      </c>
      <c r="G324" s="4" t="s">
        <v>112</v>
      </c>
      <c r="H324" s="4" t="s">
        <v>113</v>
      </c>
      <c r="I324" s="4"/>
      <c r="J324" s="4"/>
      <c r="K324" s="4">
        <v>208</v>
      </c>
      <c r="L324" s="4">
        <v>22</v>
      </c>
      <c r="M324" s="4">
        <v>3</v>
      </c>
      <c r="N324" s="4" t="s">
        <v>3</v>
      </c>
      <c r="O324" s="4">
        <v>-1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06" x14ac:dyDescent="0.2">
      <c r="A325" s="4">
        <v>50</v>
      </c>
      <c r="B325" s="4">
        <v>0</v>
      </c>
      <c r="C325" s="4">
        <v>0</v>
      </c>
      <c r="D325" s="4">
        <v>1</v>
      </c>
      <c r="E325" s="4">
        <v>209</v>
      </c>
      <c r="F325" s="4">
        <f>ROUND(Source!W301,O325)</f>
        <v>0</v>
      </c>
      <c r="G325" s="4" t="s">
        <v>114</v>
      </c>
      <c r="H325" s="4" t="s">
        <v>115</v>
      </c>
      <c r="I325" s="4"/>
      <c r="J325" s="4"/>
      <c r="K325" s="4">
        <v>209</v>
      </c>
      <c r="L325" s="4">
        <v>23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06" x14ac:dyDescent="0.2">
      <c r="A326" s="4">
        <v>50</v>
      </c>
      <c r="B326" s="4">
        <v>0</v>
      </c>
      <c r="C326" s="4">
        <v>0</v>
      </c>
      <c r="D326" s="4">
        <v>1</v>
      </c>
      <c r="E326" s="4">
        <v>233</v>
      </c>
      <c r="F326" s="4">
        <f>ROUND(Source!BD301,O326)</f>
        <v>0</v>
      </c>
      <c r="G326" s="4" t="s">
        <v>116</v>
      </c>
      <c r="H326" s="4" t="s">
        <v>117</v>
      </c>
      <c r="I326" s="4"/>
      <c r="J326" s="4"/>
      <c r="K326" s="4">
        <v>233</v>
      </c>
      <c r="L326" s="4">
        <v>24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06" x14ac:dyDescent="0.2">
      <c r="A327" s="4">
        <v>50</v>
      </c>
      <c r="B327" s="4">
        <v>0</v>
      </c>
      <c r="C327" s="4">
        <v>0</v>
      </c>
      <c r="D327" s="4">
        <v>1</v>
      </c>
      <c r="E327" s="4">
        <v>210</v>
      </c>
      <c r="F327" s="4">
        <f>ROUND(Source!X301,O327)</f>
        <v>89153.61</v>
      </c>
      <c r="G327" s="4" t="s">
        <v>118</v>
      </c>
      <c r="H327" s="4" t="s">
        <v>119</v>
      </c>
      <c r="I327" s="4"/>
      <c r="J327" s="4"/>
      <c r="K327" s="4">
        <v>210</v>
      </c>
      <c r="L327" s="4">
        <v>25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89153.61</v>
      </c>
      <c r="X327" s="4">
        <v>1</v>
      </c>
      <c r="Y327" s="4">
        <v>89153.61</v>
      </c>
      <c r="Z327" s="4"/>
      <c r="AA327" s="4"/>
      <c r="AB327" s="4"/>
    </row>
    <row r="328" spans="1:206" x14ac:dyDescent="0.2">
      <c r="A328" s="4">
        <v>50</v>
      </c>
      <c r="B328" s="4">
        <v>0</v>
      </c>
      <c r="C328" s="4">
        <v>0</v>
      </c>
      <c r="D328" s="4">
        <v>1</v>
      </c>
      <c r="E328" s="4">
        <v>211</v>
      </c>
      <c r="F328" s="4">
        <f>ROUND(Source!Y301,O328)</f>
        <v>12736.23</v>
      </c>
      <c r="G328" s="4" t="s">
        <v>120</v>
      </c>
      <c r="H328" s="4" t="s">
        <v>121</v>
      </c>
      <c r="I328" s="4"/>
      <c r="J328" s="4"/>
      <c r="K328" s="4">
        <v>211</v>
      </c>
      <c r="L328" s="4">
        <v>26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12736.23</v>
      </c>
      <c r="X328" s="4">
        <v>1</v>
      </c>
      <c r="Y328" s="4">
        <v>12736.23</v>
      </c>
      <c r="Z328" s="4"/>
      <c r="AA328" s="4"/>
      <c r="AB328" s="4"/>
    </row>
    <row r="329" spans="1:206" x14ac:dyDescent="0.2">
      <c r="A329" s="4">
        <v>50</v>
      </c>
      <c r="B329" s="4">
        <v>0</v>
      </c>
      <c r="C329" s="4">
        <v>0</v>
      </c>
      <c r="D329" s="4">
        <v>1</v>
      </c>
      <c r="E329" s="4">
        <v>224</v>
      </c>
      <c r="F329" s="4">
        <f>ROUND(Source!AR301,O329)</f>
        <v>273184.24</v>
      </c>
      <c r="G329" s="4" t="s">
        <v>122</v>
      </c>
      <c r="H329" s="4" t="s">
        <v>123</v>
      </c>
      <c r="I329" s="4"/>
      <c r="J329" s="4"/>
      <c r="K329" s="4">
        <v>224</v>
      </c>
      <c r="L329" s="4">
        <v>27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273184.24</v>
      </c>
      <c r="X329" s="4">
        <v>1</v>
      </c>
      <c r="Y329" s="4">
        <v>273184.24</v>
      </c>
      <c r="Z329" s="4"/>
      <c r="AA329" s="4"/>
      <c r="AB329" s="4"/>
    </row>
    <row r="331" spans="1:206" x14ac:dyDescent="0.2">
      <c r="A331" s="1">
        <v>4</v>
      </c>
      <c r="B331" s="1">
        <v>1</v>
      </c>
      <c r="C331" s="1"/>
      <c r="D331" s="1">
        <f>ROW(A471)</f>
        <v>471</v>
      </c>
      <c r="E331" s="1"/>
      <c r="F331" s="1" t="s">
        <v>12</v>
      </c>
      <c r="G331" s="1" t="s">
        <v>276</v>
      </c>
      <c r="H331" s="1" t="s">
        <v>3</v>
      </c>
      <c r="I331" s="1">
        <v>0</v>
      </c>
      <c r="J331" s="1"/>
      <c r="K331" s="1">
        <v>0</v>
      </c>
      <c r="L331" s="1"/>
      <c r="M331" s="1" t="s">
        <v>3</v>
      </c>
      <c r="N331" s="1"/>
      <c r="O331" s="1"/>
      <c r="P331" s="1"/>
      <c r="Q331" s="1"/>
      <c r="R331" s="1"/>
      <c r="S331" s="1">
        <v>0</v>
      </c>
      <c r="T331" s="1"/>
      <c r="U331" s="1" t="s">
        <v>3</v>
      </c>
      <c r="V331" s="1">
        <v>0</v>
      </c>
      <c r="W331" s="1"/>
      <c r="X331" s="1"/>
      <c r="Y331" s="1"/>
      <c r="Z331" s="1"/>
      <c r="AA331" s="1"/>
      <c r="AB331" s="1" t="s">
        <v>3</v>
      </c>
      <c r="AC331" s="1" t="s">
        <v>3</v>
      </c>
      <c r="AD331" s="1" t="s">
        <v>3</v>
      </c>
      <c r="AE331" s="1" t="s">
        <v>3</v>
      </c>
      <c r="AF331" s="1" t="s">
        <v>3</v>
      </c>
      <c r="AG331" s="1" t="s">
        <v>3</v>
      </c>
      <c r="AH331" s="1"/>
      <c r="AI331" s="1"/>
      <c r="AJ331" s="1"/>
      <c r="AK331" s="1"/>
      <c r="AL331" s="1"/>
      <c r="AM331" s="1"/>
      <c r="AN331" s="1"/>
      <c r="AO331" s="1"/>
      <c r="AP331" s="1" t="s">
        <v>3</v>
      </c>
      <c r="AQ331" s="1" t="s">
        <v>3</v>
      </c>
      <c r="AR331" s="1" t="s">
        <v>3</v>
      </c>
      <c r="AS331" s="1"/>
      <c r="AT331" s="1"/>
      <c r="AU331" s="1"/>
      <c r="AV331" s="1"/>
      <c r="AW331" s="1"/>
      <c r="AX331" s="1"/>
      <c r="AY331" s="1"/>
      <c r="AZ331" s="1" t="s">
        <v>3</v>
      </c>
      <c r="BA331" s="1"/>
      <c r="BB331" s="1" t="s">
        <v>3</v>
      </c>
      <c r="BC331" s="1" t="s">
        <v>3</v>
      </c>
      <c r="BD331" s="1" t="s">
        <v>3</v>
      </c>
      <c r="BE331" s="1" t="s">
        <v>3</v>
      </c>
      <c r="BF331" s="1" t="s">
        <v>3</v>
      </c>
      <c r="BG331" s="1" t="s">
        <v>3</v>
      </c>
      <c r="BH331" s="1" t="s">
        <v>3</v>
      </c>
      <c r="BI331" s="1" t="s">
        <v>3</v>
      </c>
      <c r="BJ331" s="1" t="s">
        <v>3</v>
      </c>
      <c r="BK331" s="1" t="s">
        <v>3</v>
      </c>
      <c r="BL331" s="1" t="s">
        <v>3</v>
      </c>
      <c r="BM331" s="1" t="s">
        <v>3</v>
      </c>
      <c r="BN331" s="1" t="s">
        <v>3</v>
      </c>
      <c r="BO331" s="1" t="s">
        <v>3</v>
      </c>
      <c r="BP331" s="1" t="s">
        <v>3</v>
      </c>
      <c r="BQ331" s="1"/>
      <c r="BR331" s="1"/>
      <c r="BS331" s="1"/>
      <c r="BT331" s="1"/>
      <c r="BU331" s="1"/>
      <c r="BV331" s="1"/>
      <c r="BW331" s="1"/>
      <c r="BX331" s="1">
        <v>0</v>
      </c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>
        <v>0</v>
      </c>
    </row>
    <row r="333" spans="1:206" x14ac:dyDescent="0.2">
      <c r="A333" s="2">
        <v>52</v>
      </c>
      <c r="B333" s="2">
        <f t="shared" ref="B333:G333" si="256">B471</f>
        <v>1</v>
      </c>
      <c r="C333" s="2">
        <f t="shared" si="256"/>
        <v>4</v>
      </c>
      <c r="D333" s="2">
        <f t="shared" si="256"/>
        <v>331</v>
      </c>
      <c r="E333" s="2">
        <f t="shared" si="256"/>
        <v>0</v>
      </c>
      <c r="F333" s="2" t="str">
        <f t="shared" si="256"/>
        <v>Новый раздел</v>
      </c>
      <c r="G333" s="2" t="str">
        <f t="shared" si="256"/>
        <v>Вентиляция и кондиционирование</v>
      </c>
      <c r="H333" s="2"/>
      <c r="I333" s="2"/>
      <c r="J333" s="2"/>
      <c r="K333" s="2"/>
      <c r="L333" s="2"/>
      <c r="M333" s="2"/>
      <c r="N333" s="2"/>
      <c r="O333" s="2">
        <f t="shared" ref="O333:AT333" si="257">O471</f>
        <v>142462</v>
      </c>
      <c r="P333" s="2">
        <f t="shared" si="257"/>
        <v>3790.53</v>
      </c>
      <c r="Q333" s="2">
        <f t="shared" si="257"/>
        <v>10014.19</v>
      </c>
      <c r="R333" s="2">
        <f t="shared" si="257"/>
        <v>6280.96</v>
      </c>
      <c r="S333" s="2">
        <f t="shared" si="257"/>
        <v>128657.28</v>
      </c>
      <c r="T333" s="2">
        <f t="shared" si="257"/>
        <v>0</v>
      </c>
      <c r="U333" s="2">
        <f t="shared" si="257"/>
        <v>195.75</v>
      </c>
      <c r="V333" s="2">
        <f t="shared" si="257"/>
        <v>0</v>
      </c>
      <c r="W333" s="2">
        <f t="shared" si="257"/>
        <v>0</v>
      </c>
      <c r="X333" s="2">
        <f t="shared" si="257"/>
        <v>90060.1</v>
      </c>
      <c r="Y333" s="2">
        <f t="shared" si="257"/>
        <v>12865.73</v>
      </c>
      <c r="Z333" s="2">
        <f t="shared" si="257"/>
        <v>0</v>
      </c>
      <c r="AA333" s="2">
        <f t="shared" si="257"/>
        <v>0</v>
      </c>
      <c r="AB333" s="2">
        <f t="shared" si="257"/>
        <v>0</v>
      </c>
      <c r="AC333" s="2">
        <f t="shared" si="257"/>
        <v>0</v>
      </c>
      <c r="AD333" s="2">
        <f t="shared" si="257"/>
        <v>0</v>
      </c>
      <c r="AE333" s="2">
        <f t="shared" si="257"/>
        <v>0</v>
      </c>
      <c r="AF333" s="2">
        <f t="shared" si="257"/>
        <v>0</v>
      </c>
      <c r="AG333" s="2">
        <f t="shared" si="257"/>
        <v>0</v>
      </c>
      <c r="AH333" s="2">
        <f t="shared" si="257"/>
        <v>0</v>
      </c>
      <c r="AI333" s="2">
        <f t="shared" si="257"/>
        <v>0</v>
      </c>
      <c r="AJ333" s="2">
        <f t="shared" si="257"/>
        <v>0</v>
      </c>
      <c r="AK333" s="2">
        <f t="shared" si="257"/>
        <v>0</v>
      </c>
      <c r="AL333" s="2">
        <f t="shared" si="257"/>
        <v>0</v>
      </c>
      <c r="AM333" s="2">
        <f t="shared" si="257"/>
        <v>0</v>
      </c>
      <c r="AN333" s="2">
        <f t="shared" si="257"/>
        <v>0</v>
      </c>
      <c r="AO333" s="2">
        <f t="shared" si="257"/>
        <v>0</v>
      </c>
      <c r="AP333" s="2">
        <f t="shared" si="257"/>
        <v>0</v>
      </c>
      <c r="AQ333" s="2">
        <f t="shared" si="257"/>
        <v>0</v>
      </c>
      <c r="AR333" s="2">
        <f t="shared" si="257"/>
        <v>252171.27</v>
      </c>
      <c r="AS333" s="2">
        <f t="shared" si="257"/>
        <v>0</v>
      </c>
      <c r="AT333" s="2">
        <f t="shared" si="257"/>
        <v>0</v>
      </c>
      <c r="AU333" s="2">
        <f t="shared" ref="AU333:BZ333" si="258">AU471</f>
        <v>252171.27</v>
      </c>
      <c r="AV333" s="2">
        <f t="shared" si="258"/>
        <v>3790.53</v>
      </c>
      <c r="AW333" s="2">
        <f t="shared" si="258"/>
        <v>3790.53</v>
      </c>
      <c r="AX333" s="2">
        <f t="shared" si="258"/>
        <v>0</v>
      </c>
      <c r="AY333" s="2">
        <f t="shared" si="258"/>
        <v>3790.53</v>
      </c>
      <c r="AZ333" s="2">
        <f t="shared" si="258"/>
        <v>0</v>
      </c>
      <c r="BA333" s="2">
        <f t="shared" si="258"/>
        <v>0</v>
      </c>
      <c r="BB333" s="2">
        <f t="shared" si="258"/>
        <v>0</v>
      </c>
      <c r="BC333" s="2">
        <f t="shared" si="258"/>
        <v>0</v>
      </c>
      <c r="BD333" s="2">
        <f t="shared" si="258"/>
        <v>0</v>
      </c>
      <c r="BE333" s="2">
        <f t="shared" si="258"/>
        <v>0</v>
      </c>
      <c r="BF333" s="2">
        <f t="shared" si="258"/>
        <v>0</v>
      </c>
      <c r="BG333" s="2">
        <f t="shared" si="258"/>
        <v>0</v>
      </c>
      <c r="BH333" s="2">
        <f t="shared" si="258"/>
        <v>0</v>
      </c>
      <c r="BI333" s="2">
        <f t="shared" si="258"/>
        <v>0</v>
      </c>
      <c r="BJ333" s="2">
        <f t="shared" si="258"/>
        <v>0</v>
      </c>
      <c r="BK333" s="2">
        <f t="shared" si="258"/>
        <v>0</v>
      </c>
      <c r="BL333" s="2">
        <f t="shared" si="258"/>
        <v>0</v>
      </c>
      <c r="BM333" s="2">
        <f t="shared" si="258"/>
        <v>0</v>
      </c>
      <c r="BN333" s="2">
        <f t="shared" si="258"/>
        <v>0</v>
      </c>
      <c r="BO333" s="2">
        <f t="shared" si="258"/>
        <v>0</v>
      </c>
      <c r="BP333" s="2">
        <f t="shared" si="258"/>
        <v>0</v>
      </c>
      <c r="BQ333" s="2">
        <f t="shared" si="258"/>
        <v>0</v>
      </c>
      <c r="BR333" s="2">
        <f t="shared" si="258"/>
        <v>0</v>
      </c>
      <c r="BS333" s="2">
        <f t="shared" si="258"/>
        <v>0</v>
      </c>
      <c r="BT333" s="2">
        <f t="shared" si="258"/>
        <v>0</v>
      </c>
      <c r="BU333" s="2">
        <f t="shared" si="258"/>
        <v>0</v>
      </c>
      <c r="BV333" s="2">
        <f t="shared" si="258"/>
        <v>0</v>
      </c>
      <c r="BW333" s="2">
        <f t="shared" si="258"/>
        <v>0</v>
      </c>
      <c r="BX333" s="2">
        <f t="shared" si="258"/>
        <v>0</v>
      </c>
      <c r="BY333" s="2">
        <f t="shared" si="258"/>
        <v>0</v>
      </c>
      <c r="BZ333" s="2">
        <f t="shared" si="258"/>
        <v>0</v>
      </c>
      <c r="CA333" s="2">
        <f t="shared" ref="CA333:DF333" si="259">CA471</f>
        <v>0</v>
      </c>
      <c r="CB333" s="2">
        <f t="shared" si="259"/>
        <v>0</v>
      </c>
      <c r="CC333" s="2">
        <f t="shared" si="259"/>
        <v>0</v>
      </c>
      <c r="CD333" s="2">
        <f t="shared" si="259"/>
        <v>0</v>
      </c>
      <c r="CE333" s="2">
        <f t="shared" si="259"/>
        <v>0</v>
      </c>
      <c r="CF333" s="2">
        <f t="shared" si="259"/>
        <v>0</v>
      </c>
      <c r="CG333" s="2">
        <f t="shared" si="259"/>
        <v>0</v>
      </c>
      <c r="CH333" s="2">
        <f t="shared" si="259"/>
        <v>0</v>
      </c>
      <c r="CI333" s="2">
        <f t="shared" si="259"/>
        <v>0</v>
      </c>
      <c r="CJ333" s="2">
        <f t="shared" si="259"/>
        <v>0</v>
      </c>
      <c r="CK333" s="2">
        <f t="shared" si="259"/>
        <v>0</v>
      </c>
      <c r="CL333" s="2">
        <f t="shared" si="259"/>
        <v>0</v>
      </c>
      <c r="CM333" s="2">
        <f t="shared" si="259"/>
        <v>0</v>
      </c>
      <c r="CN333" s="2">
        <f t="shared" si="259"/>
        <v>0</v>
      </c>
      <c r="CO333" s="2">
        <f t="shared" si="259"/>
        <v>0</v>
      </c>
      <c r="CP333" s="2">
        <f t="shared" si="259"/>
        <v>0</v>
      </c>
      <c r="CQ333" s="2">
        <f t="shared" si="259"/>
        <v>0</v>
      </c>
      <c r="CR333" s="2">
        <f t="shared" si="259"/>
        <v>0</v>
      </c>
      <c r="CS333" s="2">
        <f t="shared" si="259"/>
        <v>0</v>
      </c>
      <c r="CT333" s="2">
        <f t="shared" si="259"/>
        <v>0</v>
      </c>
      <c r="CU333" s="2">
        <f t="shared" si="259"/>
        <v>0</v>
      </c>
      <c r="CV333" s="2">
        <f t="shared" si="259"/>
        <v>0</v>
      </c>
      <c r="CW333" s="2">
        <f t="shared" si="259"/>
        <v>0</v>
      </c>
      <c r="CX333" s="2">
        <f t="shared" si="259"/>
        <v>0</v>
      </c>
      <c r="CY333" s="2">
        <f t="shared" si="259"/>
        <v>0</v>
      </c>
      <c r="CZ333" s="2">
        <f t="shared" si="259"/>
        <v>0</v>
      </c>
      <c r="DA333" s="2">
        <f t="shared" si="259"/>
        <v>0</v>
      </c>
      <c r="DB333" s="2">
        <f t="shared" si="259"/>
        <v>0</v>
      </c>
      <c r="DC333" s="2">
        <f t="shared" si="259"/>
        <v>0</v>
      </c>
      <c r="DD333" s="2">
        <f t="shared" si="259"/>
        <v>0</v>
      </c>
      <c r="DE333" s="2">
        <f t="shared" si="259"/>
        <v>0</v>
      </c>
      <c r="DF333" s="2">
        <f t="shared" si="259"/>
        <v>0</v>
      </c>
      <c r="DG333" s="3">
        <f t="shared" ref="DG333:EL333" si="260">DG471</f>
        <v>0</v>
      </c>
      <c r="DH333" s="3">
        <f t="shared" si="260"/>
        <v>0</v>
      </c>
      <c r="DI333" s="3">
        <f t="shared" si="260"/>
        <v>0</v>
      </c>
      <c r="DJ333" s="3">
        <f t="shared" si="260"/>
        <v>0</v>
      </c>
      <c r="DK333" s="3">
        <f t="shared" si="260"/>
        <v>0</v>
      </c>
      <c r="DL333" s="3">
        <f t="shared" si="260"/>
        <v>0</v>
      </c>
      <c r="DM333" s="3">
        <f t="shared" si="260"/>
        <v>0</v>
      </c>
      <c r="DN333" s="3">
        <f t="shared" si="260"/>
        <v>0</v>
      </c>
      <c r="DO333" s="3">
        <f t="shared" si="260"/>
        <v>0</v>
      </c>
      <c r="DP333" s="3">
        <f t="shared" si="260"/>
        <v>0</v>
      </c>
      <c r="DQ333" s="3">
        <f t="shared" si="260"/>
        <v>0</v>
      </c>
      <c r="DR333" s="3">
        <f t="shared" si="260"/>
        <v>0</v>
      </c>
      <c r="DS333" s="3">
        <f t="shared" si="260"/>
        <v>0</v>
      </c>
      <c r="DT333" s="3">
        <f t="shared" si="260"/>
        <v>0</v>
      </c>
      <c r="DU333" s="3">
        <f t="shared" si="260"/>
        <v>0</v>
      </c>
      <c r="DV333" s="3">
        <f t="shared" si="260"/>
        <v>0</v>
      </c>
      <c r="DW333" s="3">
        <f t="shared" si="260"/>
        <v>0</v>
      </c>
      <c r="DX333" s="3">
        <f t="shared" si="260"/>
        <v>0</v>
      </c>
      <c r="DY333" s="3">
        <f t="shared" si="260"/>
        <v>0</v>
      </c>
      <c r="DZ333" s="3">
        <f t="shared" si="260"/>
        <v>0</v>
      </c>
      <c r="EA333" s="3">
        <f t="shared" si="260"/>
        <v>0</v>
      </c>
      <c r="EB333" s="3">
        <f t="shared" si="260"/>
        <v>0</v>
      </c>
      <c r="EC333" s="3">
        <f t="shared" si="260"/>
        <v>0</v>
      </c>
      <c r="ED333" s="3">
        <f t="shared" si="260"/>
        <v>0</v>
      </c>
      <c r="EE333" s="3">
        <f t="shared" si="260"/>
        <v>0</v>
      </c>
      <c r="EF333" s="3">
        <f t="shared" si="260"/>
        <v>0</v>
      </c>
      <c r="EG333" s="3">
        <f t="shared" si="260"/>
        <v>0</v>
      </c>
      <c r="EH333" s="3">
        <f t="shared" si="260"/>
        <v>0</v>
      </c>
      <c r="EI333" s="3">
        <f t="shared" si="260"/>
        <v>0</v>
      </c>
      <c r="EJ333" s="3">
        <f t="shared" si="260"/>
        <v>0</v>
      </c>
      <c r="EK333" s="3">
        <f t="shared" si="260"/>
        <v>0</v>
      </c>
      <c r="EL333" s="3">
        <f t="shared" si="260"/>
        <v>0</v>
      </c>
      <c r="EM333" s="3">
        <f t="shared" ref="EM333:FR333" si="261">EM471</f>
        <v>0</v>
      </c>
      <c r="EN333" s="3">
        <f t="shared" si="261"/>
        <v>0</v>
      </c>
      <c r="EO333" s="3">
        <f t="shared" si="261"/>
        <v>0</v>
      </c>
      <c r="EP333" s="3">
        <f t="shared" si="261"/>
        <v>0</v>
      </c>
      <c r="EQ333" s="3">
        <f t="shared" si="261"/>
        <v>0</v>
      </c>
      <c r="ER333" s="3">
        <f t="shared" si="261"/>
        <v>0</v>
      </c>
      <c r="ES333" s="3">
        <f t="shared" si="261"/>
        <v>0</v>
      </c>
      <c r="ET333" s="3">
        <f t="shared" si="261"/>
        <v>0</v>
      </c>
      <c r="EU333" s="3">
        <f t="shared" si="261"/>
        <v>0</v>
      </c>
      <c r="EV333" s="3">
        <f t="shared" si="261"/>
        <v>0</v>
      </c>
      <c r="EW333" s="3">
        <f t="shared" si="261"/>
        <v>0</v>
      </c>
      <c r="EX333" s="3">
        <f t="shared" si="261"/>
        <v>0</v>
      </c>
      <c r="EY333" s="3">
        <f t="shared" si="261"/>
        <v>0</v>
      </c>
      <c r="EZ333" s="3">
        <f t="shared" si="261"/>
        <v>0</v>
      </c>
      <c r="FA333" s="3">
        <f t="shared" si="261"/>
        <v>0</v>
      </c>
      <c r="FB333" s="3">
        <f t="shared" si="261"/>
        <v>0</v>
      </c>
      <c r="FC333" s="3">
        <f t="shared" si="261"/>
        <v>0</v>
      </c>
      <c r="FD333" s="3">
        <f t="shared" si="261"/>
        <v>0</v>
      </c>
      <c r="FE333" s="3">
        <f t="shared" si="261"/>
        <v>0</v>
      </c>
      <c r="FF333" s="3">
        <f t="shared" si="261"/>
        <v>0</v>
      </c>
      <c r="FG333" s="3">
        <f t="shared" si="261"/>
        <v>0</v>
      </c>
      <c r="FH333" s="3">
        <f t="shared" si="261"/>
        <v>0</v>
      </c>
      <c r="FI333" s="3">
        <f t="shared" si="261"/>
        <v>0</v>
      </c>
      <c r="FJ333" s="3">
        <f t="shared" si="261"/>
        <v>0</v>
      </c>
      <c r="FK333" s="3">
        <f t="shared" si="261"/>
        <v>0</v>
      </c>
      <c r="FL333" s="3">
        <f t="shared" si="261"/>
        <v>0</v>
      </c>
      <c r="FM333" s="3">
        <f t="shared" si="261"/>
        <v>0</v>
      </c>
      <c r="FN333" s="3">
        <f t="shared" si="261"/>
        <v>0</v>
      </c>
      <c r="FO333" s="3">
        <f t="shared" si="261"/>
        <v>0</v>
      </c>
      <c r="FP333" s="3">
        <f t="shared" si="261"/>
        <v>0</v>
      </c>
      <c r="FQ333" s="3">
        <f t="shared" si="261"/>
        <v>0</v>
      </c>
      <c r="FR333" s="3">
        <f t="shared" si="261"/>
        <v>0</v>
      </c>
      <c r="FS333" s="3">
        <f t="shared" ref="FS333:GX333" si="262">FS471</f>
        <v>0</v>
      </c>
      <c r="FT333" s="3">
        <f t="shared" si="262"/>
        <v>0</v>
      </c>
      <c r="FU333" s="3">
        <f t="shared" si="262"/>
        <v>0</v>
      </c>
      <c r="FV333" s="3">
        <f t="shared" si="262"/>
        <v>0</v>
      </c>
      <c r="FW333" s="3">
        <f t="shared" si="262"/>
        <v>0</v>
      </c>
      <c r="FX333" s="3">
        <f t="shared" si="262"/>
        <v>0</v>
      </c>
      <c r="FY333" s="3">
        <f t="shared" si="262"/>
        <v>0</v>
      </c>
      <c r="FZ333" s="3">
        <f t="shared" si="262"/>
        <v>0</v>
      </c>
      <c r="GA333" s="3">
        <f t="shared" si="262"/>
        <v>0</v>
      </c>
      <c r="GB333" s="3">
        <f t="shared" si="262"/>
        <v>0</v>
      </c>
      <c r="GC333" s="3">
        <f t="shared" si="262"/>
        <v>0</v>
      </c>
      <c r="GD333" s="3">
        <f t="shared" si="262"/>
        <v>0</v>
      </c>
      <c r="GE333" s="3">
        <f t="shared" si="262"/>
        <v>0</v>
      </c>
      <c r="GF333" s="3">
        <f t="shared" si="262"/>
        <v>0</v>
      </c>
      <c r="GG333" s="3">
        <f t="shared" si="262"/>
        <v>0</v>
      </c>
      <c r="GH333" s="3">
        <f t="shared" si="262"/>
        <v>0</v>
      </c>
      <c r="GI333" s="3">
        <f t="shared" si="262"/>
        <v>0</v>
      </c>
      <c r="GJ333" s="3">
        <f t="shared" si="262"/>
        <v>0</v>
      </c>
      <c r="GK333" s="3">
        <f t="shared" si="262"/>
        <v>0</v>
      </c>
      <c r="GL333" s="3">
        <f t="shared" si="262"/>
        <v>0</v>
      </c>
      <c r="GM333" s="3">
        <f t="shared" si="262"/>
        <v>0</v>
      </c>
      <c r="GN333" s="3">
        <f t="shared" si="262"/>
        <v>0</v>
      </c>
      <c r="GO333" s="3">
        <f t="shared" si="262"/>
        <v>0</v>
      </c>
      <c r="GP333" s="3">
        <f t="shared" si="262"/>
        <v>0</v>
      </c>
      <c r="GQ333" s="3">
        <f t="shared" si="262"/>
        <v>0</v>
      </c>
      <c r="GR333" s="3">
        <f t="shared" si="262"/>
        <v>0</v>
      </c>
      <c r="GS333" s="3">
        <f t="shared" si="262"/>
        <v>0</v>
      </c>
      <c r="GT333" s="3">
        <f t="shared" si="262"/>
        <v>0</v>
      </c>
      <c r="GU333" s="3">
        <f t="shared" si="262"/>
        <v>0</v>
      </c>
      <c r="GV333" s="3">
        <f t="shared" si="262"/>
        <v>0</v>
      </c>
      <c r="GW333" s="3">
        <f t="shared" si="262"/>
        <v>0</v>
      </c>
      <c r="GX333" s="3">
        <f t="shared" si="262"/>
        <v>0</v>
      </c>
    </row>
    <row r="335" spans="1:206" x14ac:dyDescent="0.2">
      <c r="A335" s="1">
        <v>5</v>
      </c>
      <c r="B335" s="1">
        <v>1</v>
      </c>
      <c r="C335" s="1"/>
      <c r="D335" s="1">
        <f>ROW(A353)</f>
        <v>353</v>
      </c>
      <c r="E335" s="1"/>
      <c r="F335" s="1" t="s">
        <v>14</v>
      </c>
      <c r="G335" s="1" t="s">
        <v>277</v>
      </c>
      <c r="H335" s="1" t="s">
        <v>3</v>
      </c>
      <c r="I335" s="1">
        <v>0</v>
      </c>
      <c r="J335" s="1"/>
      <c r="K335" s="1">
        <v>0</v>
      </c>
      <c r="L335" s="1"/>
      <c r="M335" s="1" t="s">
        <v>3</v>
      </c>
      <c r="N335" s="1"/>
      <c r="O335" s="1"/>
      <c r="P335" s="1"/>
      <c r="Q335" s="1"/>
      <c r="R335" s="1"/>
      <c r="S335" s="1">
        <v>0</v>
      </c>
      <c r="T335" s="1"/>
      <c r="U335" s="1" t="s">
        <v>3</v>
      </c>
      <c r="V335" s="1">
        <v>0</v>
      </c>
      <c r="W335" s="1"/>
      <c r="X335" s="1"/>
      <c r="Y335" s="1"/>
      <c r="Z335" s="1"/>
      <c r="AA335" s="1"/>
      <c r="AB335" s="1" t="s">
        <v>3</v>
      </c>
      <c r="AC335" s="1" t="s">
        <v>3</v>
      </c>
      <c r="AD335" s="1" t="s">
        <v>3</v>
      </c>
      <c r="AE335" s="1" t="s">
        <v>3</v>
      </c>
      <c r="AF335" s="1" t="s">
        <v>3</v>
      </c>
      <c r="AG335" s="1" t="s">
        <v>3</v>
      </c>
      <c r="AH335" s="1"/>
      <c r="AI335" s="1"/>
      <c r="AJ335" s="1"/>
      <c r="AK335" s="1"/>
      <c r="AL335" s="1"/>
      <c r="AM335" s="1"/>
      <c r="AN335" s="1"/>
      <c r="AO335" s="1"/>
      <c r="AP335" s="1" t="s">
        <v>3</v>
      </c>
      <c r="AQ335" s="1" t="s">
        <v>3</v>
      </c>
      <c r="AR335" s="1" t="s">
        <v>3</v>
      </c>
      <c r="AS335" s="1"/>
      <c r="AT335" s="1"/>
      <c r="AU335" s="1"/>
      <c r="AV335" s="1"/>
      <c r="AW335" s="1"/>
      <c r="AX335" s="1"/>
      <c r="AY335" s="1"/>
      <c r="AZ335" s="1" t="s">
        <v>3</v>
      </c>
      <c r="BA335" s="1"/>
      <c r="BB335" s="1" t="s">
        <v>3</v>
      </c>
      <c r="BC335" s="1" t="s">
        <v>3</v>
      </c>
      <c r="BD335" s="1" t="s">
        <v>3</v>
      </c>
      <c r="BE335" s="1" t="s">
        <v>3</v>
      </c>
      <c r="BF335" s="1" t="s">
        <v>3</v>
      </c>
      <c r="BG335" s="1" t="s">
        <v>3</v>
      </c>
      <c r="BH335" s="1" t="s">
        <v>3</v>
      </c>
      <c r="BI335" s="1" t="s">
        <v>3</v>
      </c>
      <c r="BJ335" s="1" t="s">
        <v>3</v>
      </c>
      <c r="BK335" s="1" t="s">
        <v>3</v>
      </c>
      <c r="BL335" s="1" t="s">
        <v>3</v>
      </c>
      <c r="BM335" s="1" t="s">
        <v>3</v>
      </c>
      <c r="BN335" s="1" t="s">
        <v>3</v>
      </c>
      <c r="BO335" s="1" t="s">
        <v>3</v>
      </c>
      <c r="BP335" s="1" t="s">
        <v>3</v>
      </c>
      <c r="BQ335" s="1"/>
      <c r="BR335" s="1"/>
      <c r="BS335" s="1"/>
      <c r="BT335" s="1"/>
      <c r="BU335" s="1"/>
      <c r="BV335" s="1"/>
      <c r="BW335" s="1"/>
      <c r="BX335" s="1">
        <v>0</v>
      </c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>
        <v>0</v>
      </c>
    </row>
    <row r="337" spans="1:245" x14ac:dyDescent="0.2">
      <c r="A337" s="2">
        <v>52</v>
      </c>
      <c r="B337" s="2">
        <f t="shared" ref="B337:G337" si="263">B353</f>
        <v>1</v>
      </c>
      <c r="C337" s="2">
        <f t="shared" si="263"/>
        <v>5</v>
      </c>
      <c r="D337" s="2">
        <f t="shared" si="263"/>
        <v>335</v>
      </c>
      <c r="E337" s="2">
        <f t="shared" si="263"/>
        <v>0</v>
      </c>
      <c r="F337" s="2" t="str">
        <f t="shared" si="263"/>
        <v>Новый подраздел</v>
      </c>
      <c r="G337" s="2" t="str">
        <f t="shared" si="263"/>
        <v>Общеобменная вентиляция</v>
      </c>
      <c r="H337" s="2"/>
      <c r="I337" s="2"/>
      <c r="J337" s="2"/>
      <c r="K337" s="2"/>
      <c r="L337" s="2"/>
      <c r="M337" s="2"/>
      <c r="N337" s="2"/>
      <c r="O337" s="2">
        <f t="shared" ref="O337:AT337" si="264">O353</f>
        <v>43248.82</v>
      </c>
      <c r="P337" s="2">
        <f t="shared" si="264"/>
        <v>139.71</v>
      </c>
      <c r="Q337" s="2">
        <f t="shared" si="264"/>
        <v>4448.08</v>
      </c>
      <c r="R337" s="2">
        <f t="shared" si="264"/>
        <v>2809.47</v>
      </c>
      <c r="S337" s="2">
        <f t="shared" si="264"/>
        <v>38661.03</v>
      </c>
      <c r="T337" s="2">
        <f t="shared" si="264"/>
        <v>0</v>
      </c>
      <c r="U337" s="2">
        <f t="shared" si="264"/>
        <v>60.209999999999994</v>
      </c>
      <c r="V337" s="2">
        <f t="shared" si="264"/>
        <v>0</v>
      </c>
      <c r="W337" s="2">
        <f t="shared" si="264"/>
        <v>0</v>
      </c>
      <c r="X337" s="2">
        <f t="shared" si="264"/>
        <v>27062.720000000001</v>
      </c>
      <c r="Y337" s="2">
        <f t="shared" si="264"/>
        <v>3866.1</v>
      </c>
      <c r="Z337" s="2">
        <f t="shared" si="264"/>
        <v>0</v>
      </c>
      <c r="AA337" s="2">
        <f t="shared" si="264"/>
        <v>0</v>
      </c>
      <c r="AB337" s="2">
        <f t="shared" si="264"/>
        <v>43248.82</v>
      </c>
      <c r="AC337" s="2">
        <f t="shared" si="264"/>
        <v>139.71</v>
      </c>
      <c r="AD337" s="2">
        <f t="shared" si="264"/>
        <v>4448.08</v>
      </c>
      <c r="AE337" s="2">
        <f t="shared" si="264"/>
        <v>2809.47</v>
      </c>
      <c r="AF337" s="2">
        <f t="shared" si="264"/>
        <v>38661.03</v>
      </c>
      <c r="AG337" s="2">
        <f t="shared" si="264"/>
        <v>0</v>
      </c>
      <c r="AH337" s="2">
        <f t="shared" si="264"/>
        <v>60.209999999999994</v>
      </c>
      <c r="AI337" s="2">
        <f t="shared" si="264"/>
        <v>0</v>
      </c>
      <c r="AJ337" s="2">
        <f t="shared" si="264"/>
        <v>0</v>
      </c>
      <c r="AK337" s="2">
        <f t="shared" si="264"/>
        <v>27062.720000000001</v>
      </c>
      <c r="AL337" s="2">
        <f t="shared" si="264"/>
        <v>3866.1</v>
      </c>
      <c r="AM337" s="2">
        <f t="shared" si="264"/>
        <v>0</v>
      </c>
      <c r="AN337" s="2">
        <f t="shared" si="264"/>
        <v>0</v>
      </c>
      <c r="AO337" s="2">
        <f t="shared" si="264"/>
        <v>0</v>
      </c>
      <c r="AP337" s="2">
        <f t="shared" si="264"/>
        <v>0</v>
      </c>
      <c r="AQ337" s="2">
        <f t="shared" si="264"/>
        <v>0</v>
      </c>
      <c r="AR337" s="2">
        <f t="shared" si="264"/>
        <v>77211.87</v>
      </c>
      <c r="AS337" s="2">
        <f t="shared" si="264"/>
        <v>0</v>
      </c>
      <c r="AT337" s="2">
        <f t="shared" si="264"/>
        <v>0</v>
      </c>
      <c r="AU337" s="2">
        <f t="shared" ref="AU337:BZ337" si="265">AU353</f>
        <v>77211.87</v>
      </c>
      <c r="AV337" s="2">
        <f t="shared" si="265"/>
        <v>139.71</v>
      </c>
      <c r="AW337" s="2">
        <f t="shared" si="265"/>
        <v>139.71</v>
      </c>
      <c r="AX337" s="2">
        <f t="shared" si="265"/>
        <v>0</v>
      </c>
      <c r="AY337" s="2">
        <f t="shared" si="265"/>
        <v>139.71</v>
      </c>
      <c r="AZ337" s="2">
        <f t="shared" si="265"/>
        <v>0</v>
      </c>
      <c r="BA337" s="2">
        <f t="shared" si="265"/>
        <v>0</v>
      </c>
      <c r="BB337" s="2">
        <f t="shared" si="265"/>
        <v>0</v>
      </c>
      <c r="BC337" s="2">
        <f t="shared" si="265"/>
        <v>0</v>
      </c>
      <c r="BD337" s="2">
        <f t="shared" si="265"/>
        <v>0</v>
      </c>
      <c r="BE337" s="2">
        <f t="shared" si="265"/>
        <v>0</v>
      </c>
      <c r="BF337" s="2">
        <f t="shared" si="265"/>
        <v>0</v>
      </c>
      <c r="BG337" s="2">
        <f t="shared" si="265"/>
        <v>0</v>
      </c>
      <c r="BH337" s="2">
        <f t="shared" si="265"/>
        <v>0</v>
      </c>
      <c r="BI337" s="2">
        <f t="shared" si="265"/>
        <v>0</v>
      </c>
      <c r="BJ337" s="2">
        <f t="shared" si="265"/>
        <v>0</v>
      </c>
      <c r="BK337" s="2">
        <f t="shared" si="265"/>
        <v>0</v>
      </c>
      <c r="BL337" s="2">
        <f t="shared" si="265"/>
        <v>0</v>
      </c>
      <c r="BM337" s="2">
        <f t="shared" si="265"/>
        <v>0</v>
      </c>
      <c r="BN337" s="2">
        <f t="shared" si="265"/>
        <v>0</v>
      </c>
      <c r="BO337" s="2">
        <f t="shared" si="265"/>
        <v>0</v>
      </c>
      <c r="BP337" s="2">
        <f t="shared" si="265"/>
        <v>0</v>
      </c>
      <c r="BQ337" s="2">
        <f t="shared" si="265"/>
        <v>0</v>
      </c>
      <c r="BR337" s="2">
        <f t="shared" si="265"/>
        <v>0</v>
      </c>
      <c r="BS337" s="2">
        <f t="shared" si="265"/>
        <v>0</v>
      </c>
      <c r="BT337" s="2">
        <f t="shared" si="265"/>
        <v>0</v>
      </c>
      <c r="BU337" s="2">
        <f t="shared" si="265"/>
        <v>0</v>
      </c>
      <c r="BV337" s="2">
        <f t="shared" si="265"/>
        <v>0</v>
      </c>
      <c r="BW337" s="2">
        <f t="shared" si="265"/>
        <v>0</v>
      </c>
      <c r="BX337" s="2">
        <f t="shared" si="265"/>
        <v>0</v>
      </c>
      <c r="BY337" s="2">
        <f t="shared" si="265"/>
        <v>0</v>
      </c>
      <c r="BZ337" s="2">
        <f t="shared" si="265"/>
        <v>0</v>
      </c>
      <c r="CA337" s="2">
        <f t="shared" ref="CA337:DF337" si="266">CA353</f>
        <v>77211.87</v>
      </c>
      <c r="CB337" s="2">
        <f t="shared" si="266"/>
        <v>0</v>
      </c>
      <c r="CC337" s="2">
        <f t="shared" si="266"/>
        <v>0</v>
      </c>
      <c r="CD337" s="2">
        <f t="shared" si="266"/>
        <v>77211.87</v>
      </c>
      <c r="CE337" s="2">
        <f t="shared" si="266"/>
        <v>139.71</v>
      </c>
      <c r="CF337" s="2">
        <f t="shared" si="266"/>
        <v>139.71</v>
      </c>
      <c r="CG337" s="2">
        <f t="shared" si="266"/>
        <v>0</v>
      </c>
      <c r="CH337" s="2">
        <f t="shared" si="266"/>
        <v>139.71</v>
      </c>
      <c r="CI337" s="2">
        <f t="shared" si="266"/>
        <v>0</v>
      </c>
      <c r="CJ337" s="2">
        <f t="shared" si="266"/>
        <v>0</v>
      </c>
      <c r="CK337" s="2">
        <f t="shared" si="266"/>
        <v>0</v>
      </c>
      <c r="CL337" s="2">
        <f t="shared" si="266"/>
        <v>0</v>
      </c>
      <c r="CM337" s="2">
        <f t="shared" si="266"/>
        <v>0</v>
      </c>
      <c r="CN337" s="2">
        <f t="shared" si="266"/>
        <v>0</v>
      </c>
      <c r="CO337" s="2">
        <f t="shared" si="266"/>
        <v>0</v>
      </c>
      <c r="CP337" s="2">
        <f t="shared" si="266"/>
        <v>0</v>
      </c>
      <c r="CQ337" s="2">
        <f t="shared" si="266"/>
        <v>0</v>
      </c>
      <c r="CR337" s="2">
        <f t="shared" si="266"/>
        <v>0</v>
      </c>
      <c r="CS337" s="2">
        <f t="shared" si="266"/>
        <v>0</v>
      </c>
      <c r="CT337" s="2">
        <f t="shared" si="266"/>
        <v>0</v>
      </c>
      <c r="CU337" s="2">
        <f t="shared" si="266"/>
        <v>0</v>
      </c>
      <c r="CV337" s="2">
        <f t="shared" si="266"/>
        <v>0</v>
      </c>
      <c r="CW337" s="2">
        <f t="shared" si="266"/>
        <v>0</v>
      </c>
      <c r="CX337" s="2">
        <f t="shared" si="266"/>
        <v>0</v>
      </c>
      <c r="CY337" s="2">
        <f t="shared" si="266"/>
        <v>0</v>
      </c>
      <c r="CZ337" s="2">
        <f t="shared" si="266"/>
        <v>0</v>
      </c>
      <c r="DA337" s="2">
        <f t="shared" si="266"/>
        <v>0</v>
      </c>
      <c r="DB337" s="2">
        <f t="shared" si="266"/>
        <v>0</v>
      </c>
      <c r="DC337" s="2">
        <f t="shared" si="266"/>
        <v>0</v>
      </c>
      <c r="DD337" s="2">
        <f t="shared" si="266"/>
        <v>0</v>
      </c>
      <c r="DE337" s="2">
        <f t="shared" si="266"/>
        <v>0</v>
      </c>
      <c r="DF337" s="2">
        <f t="shared" si="266"/>
        <v>0</v>
      </c>
      <c r="DG337" s="3">
        <f t="shared" ref="DG337:EL337" si="267">DG353</f>
        <v>0</v>
      </c>
      <c r="DH337" s="3">
        <f t="shared" si="267"/>
        <v>0</v>
      </c>
      <c r="DI337" s="3">
        <f t="shared" si="267"/>
        <v>0</v>
      </c>
      <c r="DJ337" s="3">
        <f t="shared" si="267"/>
        <v>0</v>
      </c>
      <c r="DK337" s="3">
        <f t="shared" si="267"/>
        <v>0</v>
      </c>
      <c r="DL337" s="3">
        <f t="shared" si="267"/>
        <v>0</v>
      </c>
      <c r="DM337" s="3">
        <f t="shared" si="267"/>
        <v>0</v>
      </c>
      <c r="DN337" s="3">
        <f t="shared" si="267"/>
        <v>0</v>
      </c>
      <c r="DO337" s="3">
        <f t="shared" si="267"/>
        <v>0</v>
      </c>
      <c r="DP337" s="3">
        <f t="shared" si="267"/>
        <v>0</v>
      </c>
      <c r="DQ337" s="3">
        <f t="shared" si="267"/>
        <v>0</v>
      </c>
      <c r="DR337" s="3">
        <f t="shared" si="267"/>
        <v>0</v>
      </c>
      <c r="DS337" s="3">
        <f t="shared" si="267"/>
        <v>0</v>
      </c>
      <c r="DT337" s="3">
        <f t="shared" si="267"/>
        <v>0</v>
      </c>
      <c r="DU337" s="3">
        <f t="shared" si="267"/>
        <v>0</v>
      </c>
      <c r="DV337" s="3">
        <f t="shared" si="267"/>
        <v>0</v>
      </c>
      <c r="DW337" s="3">
        <f t="shared" si="267"/>
        <v>0</v>
      </c>
      <c r="DX337" s="3">
        <f t="shared" si="267"/>
        <v>0</v>
      </c>
      <c r="DY337" s="3">
        <f t="shared" si="267"/>
        <v>0</v>
      </c>
      <c r="DZ337" s="3">
        <f t="shared" si="267"/>
        <v>0</v>
      </c>
      <c r="EA337" s="3">
        <f t="shared" si="267"/>
        <v>0</v>
      </c>
      <c r="EB337" s="3">
        <f t="shared" si="267"/>
        <v>0</v>
      </c>
      <c r="EC337" s="3">
        <f t="shared" si="267"/>
        <v>0</v>
      </c>
      <c r="ED337" s="3">
        <f t="shared" si="267"/>
        <v>0</v>
      </c>
      <c r="EE337" s="3">
        <f t="shared" si="267"/>
        <v>0</v>
      </c>
      <c r="EF337" s="3">
        <f t="shared" si="267"/>
        <v>0</v>
      </c>
      <c r="EG337" s="3">
        <f t="shared" si="267"/>
        <v>0</v>
      </c>
      <c r="EH337" s="3">
        <f t="shared" si="267"/>
        <v>0</v>
      </c>
      <c r="EI337" s="3">
        <f t="shared" si="267"/>
        <v>0</v>
      </c>
      <c r="EJ337" s="3">
        <f t="shared" si="267"/>
        <v>0</v>
      </c>
      <c r="EK337" s="3">
        <f t="shared" si="267"/>
        <v>0</v>
      </c>
      <c r="EL337" s="3">
        <f t="shared" si="267"/>
        <v>0</v>
      </c>
      <c r="EM337" s="3">
        <f t="shared" ref="EM337:FR337" si="268">EM353</f>
        <v>0</v>
      </c>
      <c r="EN337" s="3">
        <f t="shared" si="268"/>
        <v>0</v>
      </c>
      <c r="EO337" s="3">
        <f t="shared" si="268"/>
        <v>0</v>
      </c>
      <c r="EP337" s="3">
        <f t="shared" si="268"/>
        <v>0</v>
      </c>
      <c r="EQ337" s="3">
        <f t="shared" si="268"/>
        <v>0</v>
      </c>
      <c r="ER337" s="3">
        <f t="shared" si="268"/>
        <v>0</v>
      </c>
      <c r="ES337" s="3">
        <f t="shared" si="268"/>
        <v>0</v>
      </c>
      <c r="ET337" s="3">
        <f t="shared" si="268"/>
        <v>0</v>
      </c>
      <c r="EU337" s="3">
        <f t="shared" si="268"/>
        <v>0</v>
      </c>
      <c r="EV337" s="3">
        <f t="shared" si="268"/>
        <v>0</v>
      </c>
      <c r="EW337" s="3">
        <f t="shared" si="268"/>
        <v>0</v>
      </c>
      <c r="EX337" s="3">
        <f t="shared" si="268"/>
        <v>0</v>
      </c>
      <c r="EY337" s="3">
        <f t="shared" si="268"/>
        <v>0</v>
      </c>
      <c r="EZ337" s="3">
        <f t="shared" si="268"/>
        <v>0</v>
      </c>
      <c r="FA337" s="3">
        <f t="shared" si="268"/>
        <v>0</v>
      </c>
      <c r="FB337" s="3">
        <f t="shared" si="268"/>
        <v>0</v>
      </c>
      <c r="FC337" s="3">
        <f t="shared" si="268"/>
        <v>0</v>
      </c>
      <c r="FD337" s="3">
        <f t="shared" si="268"/>
        <v>0</v>
      </c>
      <c r="FE337" s="3">
        <f t="shared" si="268"/>
        <v>0</v>
      </c>
      <c r="FF337" s="3">
        <f t="shared" si="268"/>
        <v>0</v>
      </c>
      <c r="FG337" s="3">
        <f t="shared" si="268"/>
        <v>0</v>
      </c>
      <c r="FH337" s="3">
        <f t="shared" si="268"/>
        <v>0</v>
      </c>
      <c r="FI337" s="3">
        <f t="shared" si="268"/>
        <v>0</v>
      </c>
      <c r="FJ337" s="3">
        <f t="shared" si="268"/>
        <v>0</v>
      </c>
      <c r="FK337" s="3">
        <f t="shared" si="268"/>
        <v>0</v>
      </c>
      <c r="FL337" s="3">
        <f t="shared" si="268"/>
        <v>0</v>
      </c>
      <c r="FM337" s="3">
        <f t="shared" si="268"/>
        <v>0</v>
      </c>
      <c r="FN337" s="3">
        <f t="shared" si="268"/>
        <v>0</v>
      </c>
      <c r="FO337" s="3">
        <f t="shared" si="268"/>
        <v>0</v>
      </c>
      <c r="FP337" s="3">
        <f t="shared" si="268"/>
        <v>0</v>
      </c>
      <c r="FQ337" s="3">
        <f t="shared" si="268"/>
        <v>0</v>
      </c>
      <c r="FR337" s="3">
        <f t="shared" si="268"/>
        <v>0</v>
      </c>
      <c r="FS337" s="3">
        <f t="shared" ref="FS337:GX337" si="269">FS353</f>
        <v>0</v>
      </c>
      <c r="FT337" s="3">
        <f t="shared" si="269"/>
        <v>0</v>
      </c>
      <c r="FU337" s="3">
        <f t="shared" si="269"/>
        <v>0</v>
      </c>
      <c r="FV337" s="3">
        <f t="shared" si="269"/>
        <v>0</v>
      </c>
      <c r="FW337" s="3">
        <f t="shared" si="269"/>
        <v>0</v>
      </c>
      <c r="FX337" s="3">
        <f t="shared" si="269"/>
        <v>0</v>
      </c>
      <c r="FY337" s="3">
        <f t="shared" si="269"/>
        <v>0</v>
      </c>
      <c r="FZ337" s="3">
        <f t="shared" si="269"/>
        <v>0</v>
      </c>
      <c r="GA337" s="3">
        <f t="shared" si="269"/>
        <v>0</v>
      </c>
      <c r="GB337" s="3">
        <f t="shared" si="269"/>
        <v>0</v>
      </c>
      <c r="GC337" s="3">
        <f t="shared" si="269"/>
        <v>0</v>
      </c>
      <c r="GD337" s="3">
        <f t="shared" si="269"/>
        <v>0</v>
      </c>
      <c r="GE337" s="3">
        <f t="shared" si="269"/>
        <v>0</v>
      </c>
      <c r="GF337" s="3">
        <f t="shared" si="269"/>
        <v>0</v>
      </c>
      <c r="GG337" s="3">
        <f t="shared" si="269"/>
        <v>0</v>
      </c>
      <c r="GH337" s="3">
        <f t="shared" si="269"/>
        <v>0</v>
      </c>
      <c r="GI337" s="3">
        <f t="shared" si="269"/>
        <v>0</v>
      </c>
      <c r="GJ337" s="3">
        <f t="shared" si="269"/>
        <v>0</v>
      </c>
      <c r="GK337" s="3">
        <f t="shared" si="269"/>
        <v>0</v>
      </c>
      <c r="GL337" s="3">
        <f t="shared" si="269"/>
        <v>0</v>
      </c>
      <c r="GM337" s="3">
        <f t="shared" si="269"/>
        <v>0</v>
      </c>
      <c r="GN337" s="3">
        <f t="shared" si="269"/>
        <v>0</v>
      </c>
      <c r="GO337" s="3">
        <f t="shared" si="269"/>
        <v>0</v>
      </c>
      <c r="GP337" s="3">
        <f t="shared" si="269"/>
        <v>0</v>
      </c>
      <c r="GQ337" s="3">
        <f t="shared" si="269"/>
        <v>0</v>
      </c>
      <c r="GR337" s="3">
        <f t="shared" si="269"/>
        <v>0</v>
      </c>
      <c r="GS337" s="3">
        <f t="shared" si="269"/>
        <v>0</v>
      </c>
      <c r="GT337" s="3">
        <f t="shared" si="269"/>
        <v>0</v>
      </c>
      <c r="GU337" s="3">
        <f t="shared" si="269"/>
        <v>0</v>
      </c>
      <c r="GV337" s="3">
        <f t="shared" si="269"/>
        <v>0</v>
      </c>
      <c r="GW337" s="3">
        <f t="shared" si="269"/>
        <v>0</v>
      </c>
      <c r="GX337" s="3">
        <f t="shared" si="269"/>
        <v>0</v>
      </c>
    </row>
    <row r="339" spans="1:245" x14ac:dyDescent="0.2">
      <c r="A339">
        <v>17</v>
      </c>
      <c r="B339">
        <v>1</v>
      </c>
      <c r="D339">
        <f>ROW(EtalonRes!A172)</f>
        <v>172</v>
      </c>
      <c r="E339" t="s">
        <v>3</v>
      </c>
      <c r="F339" t="s">
        <v>278</v>
      </c>
      <c r="G339" t="s">
        <v>279</v>
      </c>
      <c r="H339" t="s">
        <v>280</v>
      </c>
      <c r="I339">
        <v>2</v>
      </c>
      <c r="J339">
        <v>0</v>
      </c>
      <c r="K339">
        <v>2</v>
      </c>
      <c r="O339">
        <f t="shared" ref="O339:O351" si="270">ROUND(CP339,2)</f>
        <v>10165.799999999999</v>
      </c>
      <c r="P339">
        <f t="shared" ref="P339:P351" si="271">ROUND(CQ339*I339,2)</f>
        <v>285.95999999999998</v>
      </c>
      <c r="Q339">
        <f t="shared" ref="Q339:Q351" si="272">ROUND(CR339*I339,2)</f>
        <v>0</v>
      </c>
      <c r="R339">
        <f t="shared" ref="R339:R351" si="273">ROUND(CS339*I339,2)</f>
        <v>0</v>
      </c>
      <c r="S339">
        <f t="shared" ref="S339:S351" si="274">ROUND(CT339*I339,2)</f>
        <v>9879.84</v>
      </c>
      <c r="T339">
        <f t="shared" ref="T339:T351" si="275">ROUND(CU339*I339,2)</f>
        <v>0</v>
      </c>
      <c r="U339">
        <f t="shared" ref="U339:U351" si="276">CV339*I339</f>
        <v>16</v>
      </c>
      <c r="V339">
        <f t="shared" ref="V339:V351" si="277">CW339*I339</f>
        <v>0</v>
      </c>
      <c r="W339">
        <f t="shared" ref="W339:W351" si="278">ROUND(CX339*I339,2)</f>
        <v>0</v>
      </c>
      <c r="X339">
        <f t="shared" ref="X339:X351" si="279">ROUND(CY339,2)</f>
        <v>6915.89</v>
      </c>
      <c r="Y339">
        <f t="shared" ref="Y339:Y351" si="280">ROUND(CZ339,2)</f>
        <v>987.98</v>
      </c>
      <c r="AA339">
        <v>-1</v>
      </c>
      <c r="AB339">
        <f t="shared" ref="AB339:AB351" si="281">ROUND((AC339+AD339+AF339),6)</f>
        <v>5082.8999999999996</v>
      </c>
      <c r="AC339">
        <f>ROUND((((ES339/12)*8)),6)</f>
        <v>142.97999999999999</v>
      </c>
      <c r="AD339">
        <f>ROUND((((((ET339/12)*8))-(((EU339/12)*8)))+AE339),6)</f>
        <v>0</v>
      </c>
      <c r="AE339">
        <f>ROUND((((EU339/12)*8)),6)</f>
        <v>0</v>
      </c>
      <c r="AF339">
        <f>ROUND((((EV339/12)*8)),6)</f>
        <v>4939.92</v>
      </c>
      <c r="AG339">
        <f t="shared" ref="AG339:AG351" si="282">ROUND((AP339),6)</f>
        <v>0</v>
      </c>
      <c r="AH339">
        <f>(((EW339/12)*8))</f>
        <v>8</v>
      </c>
      <c r="AI339">
        <f>(((EX339/12)*8))</f>
        <v>0</v>
      </c>
      <c r="AJ339">
        <f t="shared" ref="AJ339:AJ351" si="283">(AS339)</f>
        <v>0</v>
      </c>
      <c r="AK339">
        <v>7624.35</v>
      </c>
      <c r="AL339">
        <v>214.47</v>
      </c>
      <c r="AM339">
        <v>0</v>
      </c>
      <c r="AN339">
        <v>0</v>
      </c>
      <c r="AO339">
        <v>7409.88</v>
      </c>
      <c r="AP339">
        <v>0</v>
      </c>
      <c r="AQ339">
        <v>12</v>
      </c>
      <c r="AR339">
        <v>0</v>
      </c>
      <c r="AS339">
        <v>0</v>
      </c>
      <c r="AT339">
        <v>70</v>
      </c>
      <c r="AU339">
        <v>10</v>
      </c>
      <c r="AV339">
        <v>1</v>
      </c>
      <c r="AW339">
        <v>1</v>
      </c>
      <c r="AZ339">
        <v>1</v>
      </c>
      <c r="BA339">
        <v>1</v>
      </c>
      <c r="BB339">
        <v>1</v>
      </c>
      <c r="BC339">
        <v>1</v>
      </c>
      <c r="BD339" t="s">
        <v>3</v>
      </c>
      <c r="BE339" t="s">
        <v>3</v>
      </c>
      <c r="BF339" t="s">
        <v>3</v>
      </c>
      <c r="BG339" t="s">
        <v>3</v>
      </c>
      <c r="BH339">
        <v>0</v>
      </c>
      <c r="BI339">
        <v>4</v>
      </c>
      <c r="BJ339" t="s">
        <v>281</v>
      </c>
      <c r="BM339">
        <v>0</v>
      </c>
      <c r="BN339">
        <v>0</v>
      </c>
      <c r="BO339" t="s">
        <v>3</v>
      </c>
      <c r="BP339">
        <v>0</v>
      </c>
      <c r="BQ339">
        <v>1</v>
      </c>
      <c r="BR339">
        <v>0</v>
      </c>
      <c r="BS339">
        <v>1</v>
      </c>
      <c r="BT339">
        <v>1</v>
      </c>
      <c r="BU339">
        <v>1</v>
      </c>
      <c r="BV339">
        <v>1</v>
      </c>
      <c r="BW339">
        <v>1</v>
      </c>
      <c r="BX339">
        <v>1</v>
      </c>
      <c r="BY339" t="s">
        <v>3</v>
      </c>
      <c r="BZ339">
        <v>70</v>
      </c>
      <c r="CA339">
        <v>10</v>
      </c>
      <c r="CB339" t="s">
        <v>3</v>
      </c>
      <c r="CE339">
        <v>0</v>
      </c>
      <c r="CF339">
        <v>0</v>
      </c>
      <c r="CG339">
        <v>0</v>
      </c>
      <c r="CM339">
        <v>0</v>
      </c>
      <c r="CN339" t="s">
        <v>3</v>
      </c>
      <c r="CO339">
        <v>0</v>
      </c>
      <c r="CP339">
        <f t="shared" ref="CP339:CP351" si="284">(P339+Q339+S339)</f>
        <v>10165.799999999999</v>
      </c>
      <c r="CQ339">
        <f t="shared" ref="CQ339:CQ351" si="285">(AC339*BC339*AW339)</f>
        <v>142.97999999999999</v>
      </c>
      <c r="CR339">
        <f>((((((ET339/12)*8))*BB339-(((EU339/12)*8))*BS339)+AE339*BS339)*AV339)</f>
        <v>0</v>
      </c>
      <c r="CS339">
        <f t="shared" ref="CS339:CS351" si="286">(AE339*BS339*AV339)</f>
        <v>0</v>
      </c>
      <c r="CT339">
        <f t="shared" ref="CT339:CT351" si="287">(AF339*BA339*AV339)</f>
        <v>4939.92</v>
      </c>
      <c r="CU339">
        <f t="shared" ref="CU339:CU351" si="288">AG339</f>
        <v>0</v>
      </c>
      <c r="CV339">
        <f t="shared" ref="CV339:CV351" si="289">(AH339*AV339)</f>
        <v>8</v>
      </c>
      <c r="CW339">
        <f t="shared" ref="CW339:CW351" si="290">AI339</f>
        <v>0</v>
      </c>
      <c r="CX339">
        <f t="shared" ref="CX339:CX351" si="291">AJ339</f>
        <v>0</v>
      </c>
      <c r="CY339">
        <f t="shared" ref="CY339:CY351" si="292">((S339*BZ339)/100)</f>
        <v>6915.8880000000008</v>
      </c>
      <c r="CZ339">
        <f t="shared" ref="CZ339:CZ351" si="293">((S339*CA339)/100)</f>
        <v>987.98399999999992</v>
      </c>
      <c r="DC339" t="s">
        <v>3</v>
      </c>
      <c r="DD339" t="s">
        <v>282</v>
      </c>
      <c r="DE339" t="s">
        <v>282</v>
      </c>
      <c r="DF339" t="s">
        <v>282</v>
      </c>
      <c r="DG339" t="s">
        <v>282</v>
      </c>
      <c r="DH339" t="s">
        <v>3</v>
      </c>
      <c r="DI339" t="s">
        <v>282</v>
      </c>
      <c r="DJ339" t="s">
        <v>282</v>
      </c>
      <c r="DK339" t="s">
        <v>3</v>
      </c>
      <c r="DL339" t="s">
        <v>3</v>
      </c>
      <c r="DM339" t="s">
        <v>3</v>
      </c>
      <c r="DN339">
        <v>0</v>
      </c>
      <c r="DO339">
        <v>0</v>
      </c>
      <c r="DP339">
        <v>1</v>
      </c>
      <c r="DQ339">
        <v>1</v>
      </c>
      <c r="DU339">
        <v>1013</v>
      </c>
      <c r="DV339" t="s">
        <v>280</v>
      </c>
      <c r="DW339" t="s">
        <v>280</v>
      </c>
      <c r="DX339">
        <v>1</v>
      </c>
      <c r="DZ339" t="s">
        <v>3</v>
      </c>
      <c r="EA339" t="s">
        <v>3</v>
      </c>
      <c r="EB339" t="s">
        <v>3</v>
      </c>
      <c r="EC339" t="s">
        <v>3</v>
      </c>
      <c r="EE339">
        <v>1441815344</v>
      </c>
      <c r="EF339">
        <v>1</v>
      </c>
      <c r="EG339" t="s">
        <v>21</v>
      </c>
      <c r="EH339">
        <v>0</v>
      </c>
      <c r="EI339" t="s">
        <v>3</v>
      </c>
      <c r="EJ339">
        <v>4</v>
      </c>
      <c r="EK339">
        <v>0</v>
      </c>
      <c r="EL339" t="s">
        <v>22</v>
      </c>
      <c r="EM339" t="s">
        <v>23</v>
      </c>
      <c r="EO339" t="s">
        <v>3</v>
      </c>
      <c r="EQ339">
        <v>1024</v>
      </c>
      <c r="ER339">
        <v>7624.35</v>
      </c>
      <c r="ES339">
        <v>214.47</v>
      </c>
      <c r="ET339">
        <v>0</v>
      </c>
      <c r="EU339">
        <v>0</v>
      </c>
      <c r="EV339">
        <v>7409.88</v>
      </c>
      <c r="EW339">
        <v>12</v>
      </c>
      <c r="EX339">
        <v>0</v>
      </c>
      <c r="EY339">
        <v>0</v>
      </c>
      <c r="FQ339">
        <v>0</v>
      </c>
      <c r="FR339">
        <f t="shared" ref="FR339:FR351" si="294">ROUND(IF(BI339=3,GM339,0),2)</f>
        <v>0</v>
      </c>
      <c r="FS339">
        <v>0</v>
      </c>
      <c r="FX339">
        <v>70</v>
      </c>
      <c r="FY339">
        <v>10</v>
      </c>
      <c r="GA339" t="s">
        <v>3</v>
      </c>
      <c r="GD339">
        <v>0</v>
      </c>
      <c r="GF339">
        <v>1557043165</v>
      </c>
      <c r="GG339">
        <v>2</v>
      </c>
      <c r="GH339">
        <v>1</v>
      </c>
      <c r="GI339">
        <v>-2</v>
      </c>
      <c r="GJ339">
        <v>0</v>
      </c>
      <c r="GK339">
        <f>ROUND(R339*(R12)/100,2)</f>
        <v>0</v>
      </c>
      <c r="GL339">
        <f t="shared" ref="GL339:GL351" si="295">ROUND(IF(AND(BH339=3,BI339=3,FS339&lt;&gt;0),P339,0),2)</f>
        <v>0</v>
      </c>
      <c r="GM339">
        <f t="shared" ref="GM339:GM351" si="296">ROUND(O339+X339+Y339+GK339,2)+GX339</f>
        <v>18069.669999999998</v>
      </c>
      <c r="GN339">
        <f t="shared" ref="GN339:GN351" si="297">IF(OR(BI339=0,BI339=1),GM339-GX339,0)</f>
        <v>0</v>
      </c>
      <c r="GO339">
        <f t="shared" ref="GO339:GO351" si="298">IF(BI339=2,GM339-GX339,0)</f>
        <v>0</v>
      </c>
      <c r="GP339">
        <f t="shared" ref="GP339:GP351" si="299">IF(BI339=4,GM339-GX339,0)</f>
        <v>18069.669999999998</v>
      </c>
      <c r="GR339">
        <v>0</v>
      </c>
      <c r="GS339">
        <v>3</v>
      </c>
      <c r="GT339">
        <v>0</v>
      </c>
      <c r="GU339" t="s">
        <v>3</v>
      </c>
      <c r="GV339">
        <f t="shared" ref="GV339:GV351" si="300">ROUND((GT339),6)</f>
        <v>0</v>
      </c>
      <c r="GW339">
        <v>1</v>
      </c>
      <c r="GX339">
        <f t="shared" ref="GX339:GX351" si="301">ROUND(HC339*I339,2)</f>
        <v>0</v>
      </c>
      <c r="HA339">
        <v>0</v>
      </c>
      <c r="HB339">
        <v>0</v>
      </c>
      <c r="HC339">
        <f t="shared" ref="HC339:HC351" si="302">GV339*GW339</f>
        <v>0</v>
      </c>
      <c r="HE339" t="s">
        <v>3</v>
      </c>
      <c r="HF339" t="s">
        <v>3</v>
      </c>
      <c r="HM339" t="s">
        <v>3</v>
      </c>
      <c r="HN339" t="s">
        <v>3</v>
      </c>
      <c r="HO339" t="s">
        <v>3</v>
      </c>
      <c r="HP339" t="s">
        <v>3</v>
      </c>
      <c r="HQ339" t="s">
        <v>3</v>
      </c>
      <c r="IK339">
        <v>0</v>
      </c>
    </row>
    <row r="340" spans="1:245" x14ac:dyDescent="0.2">
      <c r="A340">
        <v>17</v>
      </c>
      <c r="B340">
        <v>1</v>
      </c>
      <c r="D340">
        <f>ROW(EtalonRes!A175)</f>
        <v>175</v>
      </c>
      <c r="E340" t="s">
        <v>3</v>
      </c>
      <c r="F340" t="s">
        <v>283</v>
      </c>
      <c r="G340" t="s">
        <v>284</v>
      </c>
      <c r="H340" t="s">
        <v>280</v>
      </c>
      <c r="I340">
        <v>2</v>
      </c>
      <c r="J340">
        <v>0</v>
      </c>
      <c r="K340">
        <v>2</v>
      </c>
      <c r="O340">
        <f t="shared" si="270"/>
        <v>7304.9</v>
      </c>
      <c r="P340">
        <f t="shared" si="271"/>
        <v>5.58</v>
      </c>
      <c r="Q340">
        <f t="shared" si="272"/>
        <v>0</v>
      </c>
      <c r="R340">
        <f t="shared" si="273"/>
        <v>0</v>
      </c>
      <c r="S340">
        <f t="shared" si="274"/>
        <v>7299.32</v>
      </c>
      <c r="T340">
        <f t="shared" si="275"/>
        <v>0</v>
      </c>
      <c r="U340">
        <f t="shared" si="276"/>
        <v>11</v>
      </c>
      <c r="V340">
        <f t="shared" si="277"/>
        <v>0</v>
      </c>
      <c r="W340">
        <f t="shared" si="278"/>
        <v>0</v>
      </c>
      <c r="X340">
        <f t="shared" si="279"/>
        <v>5109.5200000000004</v>
      </c>
      <c r="Y340">
        <f t="shared" si="280"/>
        <v>729.93</v>
      </c>
      <c r="AA340">
        <v>-1</v>
      </c>
      <c r="AB340">
        <f t="shared" si="281"/>
        <v>3652.45</v>
      </c>
      <c r="AC340">
        <f>ROUND((ES340),6)</f>
        <v>2.79</v>
      </c>
      <c r="AD340">
        <f>ROUND((((ET340)-(EU340))+AE340),6)</f>
        <v>0</v>
      </c>
      <c r="AE340">
        <f>ROUND((EU340),6)</f>
        <v>0</v>
      </c>
      <c r="AF340">
        <f>ROUND((EV340),6)</f>
        <v>3649.66</v>
      </c>
      <c r="AG340">
        <f t="shared" si="282"/>
        <v>0</v>
      </c>
      <c r="AH340">
        <f>(EW340)</f>
        <v>5.5</v>
      </c>
      <c r="AI340">
        <f>(EX340)</f>
        <v>0</v>
      </c>
      <c r="AJ340">
        <f t="shared" si="283"/>
        <v>0</v>
      </c>
      <c r="AK340">
        <v>3652.45</v>
      </c>
      <c r="AL340">
        <v>2.79</v>
      </c>
      <c r="AM340">
        <v>0</v>
      </c>
      <c r="AN340">
        <v>0</v>
      </c>
      <c r="AO340">
        <v>3649.66</v>
      </c>
      <c r="AP340">
        <v>0</v>
      </c>
      <c r="AQ340">
        <v>5.5</v>
      </c>
      <c r="AR340">
        <v>0</v>
      </c>
      <c r="AS340">
        <v>0</v>
      </c>
      <c r="AT340">
        <v>70</v>
      </c>
      <c r="AU340">
        <v>10</v>
      </c>
      <c r="AV340">
        <v>1</v>
      </c>
      <c r="AW340">
        <v>1</v>
      </c>
      <c r="AZ340">
        <v>1</v>
      </c>
      <c r="BA340">
        <v>1</v>
      </c>
      <c r="BB340">
        <v>1</v>
      </c>
      <c r="BC340">
        <v>1</v>
      </c>
      <c r="BD340" t="s">
        <v>3</v>
      </c>
      <c r="BE340" t="s">
        <v>3</v>
      </c>
      <c r="BF340" t="s">
        <v>3</v>
      </c>
      <c r="BG340" t="s">
        <v>3</v>
      </c>
      <c r="BH340">
        <v>0</v>
      </c>
      <c r="BI340">
        <v>4</v>
      </c>
      <c r="BJ340" t="s">
        <v>285</v>
      </c>
      <c r="BM340">
        <v>0</v>
      </c>
      <c r="BN340">
        <v>0</v>
      </c>
      <c r="BO340" t="s">
        <v>3</v>
      </c>
      <c r="BP340">
        <v>0</v>
      </c>
      <c r="BQ340">
        <v>1</v>
      </c>
      <c r="BR340">
        <v>0</v>
      </c>
      <c r="BS340">
        <v>1</v>
      </c>
      <c r="BT340">
        <v>1</v>
      </c>
      <c r="BU340">
        <v>1</v>
      </c>
      <c r="BV340">
        <v>1</v>
      </c>
      <c r="BW340">
        <v>1</v>
      </c>
      <c r="BX340">
        <v>1</v>
      </c>
      <c r="BY340" t="s">
        <v>3</v>
      </c>
      <c r="BZ340">
        <v>70</v>
      </c>
      <c r="CA340">
        <v>10</v>
      </c>
      <c r="CB340" t="s">
        <v>3</v>
      </c>
      <c r="CE340">
        <v>0</v>
      </c>
      <c r="CF340">
        <v>0</v>
      </c>
      <c r="CG340">
        <v>0</v>
      </c>
      <c r="CM340">
        <v>0</v>
      </c>
      <c r="CN340" t="s">
        <v>3</v>
      </c>
      <c r="CO340">
        <v>0</v>
      </c>
      <c r="CP340">
        <f t="shared" si="284"/>
        <v>7304.9</v>
      </c>
      <c r="CQ340">
        <f t="shared" si="285"/>
        <v>2.79</v>
      </c>
      <c r="CR340">
        <f>((((ET340)*BB340-(EU340)*BS340)+AE340*BS340)*AV340)</f>
        <v>0</v>
      </c>
      <c r="CS340">
        <f t="shared" si="286"/>
        <v>0</v>
      </c>
      <c r="CT340">
        <f t="shared" si="287"/>
        <v>3649.66</v>
      </c>
      <c r="CU340">
        <f t="shared" si="288"/>
        <v>0</v>
      </c>
      <c r="CV340">
        <f t="shared" si="289"/>
        <v>5.5</v>
      </c>
      <c r="CW340">
        <f t="shared" si="290"/>
        <v>0</v>
      </c>
      <c r="CX340">
        <f t="shared" si="291"/>
        <v>0</v>
      </c>
      <c r="CY340">
        <f t="shared" si="292"/>
        <v>5109.5239999999994</v>
      </c>
      <c r="CZ340">
        <f t="shared" si="293"/>
        <v>729.93200000000002</v>
      </c>
      <c r="DC340" t="s">
        <v>3</v>
      </c>
      <c r="DD340" t="s">
        <v>3</v>
      </c>
      <c r="DE340" t="s">
        <v>3</v>
      </c>
      <c r="DF340" t="s">
        <v>3</v>
      </c>
      <c r="DG340" t="s">
        <v>3</v>
      </c>
      <c r="DH340" t="s">
        <v>3</v>
      </c>
      <c r="DI340" t="s">
        <v>3</v>
      </c>
      <c r="DJ340" t="s">
        <v>3</v>
      </c>
      <c r="DK340" t="s">
        <v>3</v>
      </c>
      <c r="DL340" t="s">
        <v>3</v>
      </c>
      <c r="DM340" t="s">
        <v>3</v>
      </c>
      <c r="DN340">
        <v>0</v>
      </c>
      <c r="DO340">
        <v>0</v>
      </c>
      <c r="DP340">
        <v>1</v>
      </c>
      <c r="DQ340">
        <v>1</v>
      </c>
      <c r="DU340">
        <v>1013</v>
      </c>
      <c r="DV340" t="s">
        <v>280</v>
      </c>
      <c r="DW340" t="s">
        <v>280</v>
      </c>
      <c r="DX340">
        <v>1</v>
      </c>
      <c r="DZ340" t="s">
        <v>3</v>
      </c>
      <c r="EA340" t="s">
        <v>3</v>
      </c>
      <c r="EB340" t="s">
        <v>3</v>
      </c>
      <c r="EC340" t="s">
        <v>3</v>
      </c>
      <c r="EE340">
        <v>1441815344</v>
      </c>
      <c r="EF340">
        <v>1</v>
      </c>
      <c r="EG340" t="s">
        <v>21</v>
      </c>
      <c r="EH340">
        <v>0</v>
      </c>
      <c r="EI340" t="s">
        <v>3</v>
      </c>
      <c r="EJ340">
        <v>4</v>
      </c>
      <c r="EK340">
        <v>0</v>
      </c>
      <c r="EL340" t="s">
        <v>22</v>
      </c>
      <c r="EM340" t="s">
        <v>23</v>
      </c>
      <c r="EO340" t="s">
        <v>3</v>
      </c>
      <c r="EQ340">
        <v>1311744</v>
      </c>
      <c r="ER340">
        <v>3652.45</v>
      </c>
      <c r="ES340">
        <v>2.79</v>
      </c>
      <c r="ET340">
        <v>0</v>
      </c>
      <c r="EU340">
        <v>0</v>
      </c>
      <c r="EV340">
        <v>3649.66</v>
      </c>
      <c r="EW340">
        <v>5.5</v>
      </c>
      <c r="EX340">
        <v>0</v>
      </c>
      <c r="EY340">
        <v>0</v>
      </c>
      <c r="FQ340">
        <v>0</v>
      </c>
      <c r="FR340">
        <f t="shared" si="294"/>
        <v>0</v>
      </c>
      <c r="FS340">
        <v>0</v>
      </c>
      <c r="FX340">
        <v>70</v>
      </c>
      <c r="FY340">
        <v>10</v>
      </c>
      <c r="GA340" t="s">
        <v>3</v>
      </c>
      <c r="GD340">
        <v>0</v>
      </c>
      <c r="GF340">
        <v>-1346466462</v>
      </c>
      <c r="GG340">
        <v>2</v>
      </c>
      <c r="GH340">
        <v>1</v>
      </c>
      <c r="GI340">
        <v>-2</v>
      </c>
      <c r="GJ340">
        <v>0</v>
      </c>
      <c r="GK340">
        <f>ROUND(R340*(R12)/100,2)</f>
        <v>0</v>
      </c>
      <c r="GL340">
        <f t="shared" si="295"/>
        <v>0</v>
      </c>
      <c r="GM340">
        <f t="shared" si="296"/>
        <v>13144.35</v>
      </c>
      <c r="GN340">
        <f t="shared" si="297"/>
        <v>0</v>
      </c>
      <c r="GO340">
        <f t="shared" si="298"/>
        <v>0</v>
      </c>
      <c r="GP340">
        <f t="shared" si="299"/>
        <v>13144.35</v>
      </c>
      <c r="GR340">
        <v>0</v>
      </c>
      <c r="GS340">
        <v>3</v>
      </c>
      <c r="GT340">
        <v>0</v>
      </c>
      <c r="GU340" t="s">
        <v>3</v>
      </c>
      <c r="GV340">
        <f t="shared" si="300"/>
        <v>0</v>
      </c>
      <c r="GW340">
        <v>1</v>
      </c>
      <c r="GX340">
        <f t="shared" si="301"/>
        <v>0</v>
      </c>
      <c r="HA340">
        <v>0</v>
      </c>
      <c r="HB340">
        <v>0</v>
      </c>
      <c r="HC340">
        <f t="shared" si="302"/>
        <v>0</v>
      </c>
      <c r="HE340" t="s">
        <v>3</v>
      </c>
      <c r="HF340" t="s">
        <v>3</v>
      </c>
      <c r="HM340" t="s">
        <v>3</v>
      </c>
      <c r="HN340" t="s">
        <v>3</v>
      </c>
      <c r="HO340" t="s">
        <v>3</v>
      </c>
      <c r="HP340" t="s">
        <v>3</v>
      </c>
      <c r="HQ340" t="s">
        <v>3</v>
      </c>
      <c r="IK340">
        <v>0</v>
      </c>
    </row>
    <row r="341" spans="1:245" x14ac:dyDescent="0.2">
      <c r="A341">
        <v>17</v>
      </c>
      <c r="B341">
        <v>1</v>
      </c>
      <c r="D341">
        <f>ROW(EtalonRes!A177)</f>
        <v>177</v>
      </c>
      <c r="E341" t="s">
        <v>286</v>
      </c>
      <c r="F341" t="s">
        <v>287</v>
      </c>
      <c r="G341" t="s">
        <v>288</v>
      </c>
      <c r="H341" t="s">
        <v>280</v>
      </c>
      <c r="I341">
        <v>2</v>
      </c>
      <c r="J341">
        <v>0</v>
      </c>
      <c r="K341">
        <v>2</v>
      </c>
      <c r="O341">
        <f t="shared" si="270"/>
        <v>6317.36</v>
      </c>
      <c r="P341">
        <f t="shared" si="271"/>
        <v>0.12</v>
      </c>
      <c r="Q341">
        <f t="shared" si="272"/>
        <v>0</v>
      </c>
      <c r="R341">
        <f t="shared" si="273"/>
        <v>0</v>
      </c>
      <c r="S341">
        <f t="shared" si="274"/>
        <v>6317.24</v>
      </c>
      <c r="T341">
        <f t="shared" si="275"/>
        <v>0</v>
      </c>
      <c r="U341">
        <f t="shared" si="276"/>
        <v>9.52</v>
      </c>
      <c r="V341">
        <f t="shared" si="277"/>
        <v>0</v>
      </c>
      <c r="W341">
        <f t="shared" si="278"/>
        <v>0</v>
      </c>
      <c r="X341">
        <f t="shared" si="279"/>
        <v>4422.07</v>
      </c>
      <c r="Y341">
        <f t="shared" si="280"/>
        <v>631.72</v>
      </c>
      <c r="AA341">
        <v>1470268931</v>
      </c>
      <c r="AB341">
        <f t="shared" si="281"/>
        <v>3158.68</v>
      </c>
      <c r="AC341">
        <f>ROUND(((ES341*2)),6)</f>
        <v>0.06</v>
      </c>
      <c r="AD341">
        <f>ROUND(((((ET341*2))-((EU341*2)))+AE341),6)</f>
        <v>0</v>
      </c>
      <c r="AE341">
        <f t="shared" ref="AE341:AF345" si="303">ROUND(((EU341*2)),6)</f>
        <v>0</v>
      </c>
      <c r="AF341">
        <f t="shared" si="303"/>
        <v>3158.62</v>
      </c>
      <c r="AG341">
        <f t="shared" si="282"/>
        <v>0</v>
      </c>
      <c r="AH341">
        <f t="shared" ref="AH341:AI345" si="304">((EW341*2))</f>
        <v>4.76</v>
      </c>
      <c r="AI341">
        <f t="shared" si="304"/>
        <v>0</v>
      </c>
      <c r="AJ341">
        <f t="shared" si="283"/>
        <v>0</v>
      </c>
      <c r="AK341">
        <v>1579.34</v>
      </c>
      <c r="AL341">
        <v>0.03</v>
      </c>
      <c r="AM341">
        <v>0</v>
      </c>
      <c r="AN341">
        <v>0</v>
      </c>
      <c r="AO341">
        <v>1579.31</v>
      </c>
      <c r="AP341">
        <v>0</v>
      </c>
      <c r="AQ341">
        <v>2.38</v>
      </c>
      <c r="AR341">
        <v>0</v>
      </c>
      <c r="AS341">
        <v>0</v>
      </c>
      <c r="AT341">
        <v>70</v>
      </c>
      <c r="AU341">
        <v>10</v>
      </c>
      <c r="AV341">
        <v>1</v>
      </c>
      <c r="AW341">
        <v>1</v>
      </c>
      <c r="AZ341">
        <v>1</v>
      </c>
      <c r="BA341">
        <v>1</v>
      </c>
      <c r="BB341">
        <v>1</v>
      </c>
      <c r="BC341">
        <v>1</v>
      </c>
      <c r="BD341" t="s">
        <v>3</v>
      </c>
      <c r="BE341" t="s">
        <v>3</v>
      </c>
      <c r="BF341" t="s">
        <v>3</v>
      </c>
      <c r="BG341" t="s">
        <v>3</v>
      </c>
      <c r="BH341">
        <v>0</v>
      </c>
      <c r="BI341">
        <v>4</v>
      </c>
      <c r="BJ341" t="s">
        <v>289</v>
      </c>
      <c r="BM341">
        <v>0</v>
      </c>
      <c r="BN341">
        <v>0</v>
      </c>
      <c r="BO341" t="s">
        <v>3</v>
      </c>
      <c r="BP341">
        <v>0</v>
      </c>
      <c r="BQ341">
        <v>1</v>
      </c>
      <c r="BR341">
        <v>0</v>
      </c>
      <c r="BS341">
        <v>1</v>
      </c>
      <c r="BT341">
        <v>1</v>
      </c>
      <c r="BU341">
        <v>1</v>
      </c>
      <c r="BV341">
        <v>1</v>
      </c>
      <c r="BW341">
        <v>1</v>
      </c>
      <c r="BX341">
        <v>1</v>
      </c>
      <c r="BY341" t="s">
        <v>3</v>
      </c>
      <c r="BZ341">
        <v>70</v>
      </c>
      <c r="CA341">
        <v>10</v>
      </c>
      <c r="CB341" t="s">
        <v>3</v>
      </c>
      <c r="CE341">
        <v>0</v>
      </c>
      <c r="CF341">
        <v>0</v>
      </c>
      <c r="CG341">
        <v>0</v>
      </c>
      <c r="CM341">
        <v>0</v>
      </c>
      <c r="CN341" t="s">
        <v>3</v>
      </c>
      <c r="CO341">
        <v>0</v>
      </c>
      <c r="CP341">
        <f t="shared" si="284"/>
        <v>6317.36</v>
      </c>
      <c r="CQ341">
        <f t="shared" si="285"/>
        <v>0.06</v>
      </c>
      <c r="CR341">
        <f>(((((ET341*2))*BB341-((EU341*2))*BS341)+AE341*BS341)*AV341)</f>
        <v>0</v>
      </c>
      <c r="CS341">
        <f t="shared" si="286"/>
        <v>0</v>
      </c>
      <c r="CT341">
        <f t="shared" si="287"/>
        <v>3158.62</v>
      </c>
      <c r="CU341">
        <f t="shared" si="288"/>
        <v>0</v>
      </c>
      <c r="CV341">
        <f t="shared" si="289"/>
        <v>4.76</v>
      </c>
      <c r="CW341">
        <f t="shared" si="290"/>
        <v>0</v>
      </c>
      <c r="CX341">
        <f t="shared" si="291"/>
        <v>0</v>
      </c>
      <c r="CY341">
        <f t="shared" si="292"/>
        <v>4422.0680000000002</v>
      </c>
      <c r="CZ341">
        <f t="shared" si="293"/>
        <v>631.72399999999993</v>
      </c>
      <c r="DC341" t="s">
        <v>3</v>
      </c>
      <c r="DD341" t="s">
        <v>38</v>
      </c>
      <c r="DE341" t="s">
        <v>38</v>
      </c>
      <c r="DF341" t="s">
        <v>38</v>
      </c>
      <c r="DG341" t="s">
        <v>38</v>
      </c>
      <c r="DH341" t="s">
        <v>3</v>
      </c>
      <c r="DI341" t="s">
        <v>38</v>
      </c>
      <c r="DJ341" t="s">
        <v>38</v>
      </c>
      <c r="DK341" t="s">
        <v>3</v>
      </c>
      <c r="DL341" t="s">
        <v>3</v>
      </c>
      <c r="DM341" t="s">
        <v>3</v>
      </c>
      <c r="DN341">
        <v>0</v>
      </c>
      <c r="DO341">
        <v>0</v>
      </c>
      <c r="DP341">
        <v>1</v>
      </c>
      <c r="DQ341">
        <v>1</v>
      </c>
      <c r="DU341">
        <v>1013</v>
      </c>
      <c r="DV341" t="s">
        <v>280</v>
      </c>
      <c r="DW341" t="s">
        <v>280</v>
      </c>
      <c r="DX341">
        <v>1</v>
      </c>
      <c r="DZ341" t="s">
        <v>3</v>
      </c>
      <c r="EA341" t="s">
        <v>3</v>
      </c>
      <c r="EB341" t="s">
        <v>3</v>
      </c>
      <c r="EC341" t="s">
        <v>3</v>
      </c>
      <c r="EE341">
        <v>1441815344</v>
      </c>
      <c r="EF341">
        <v>1</v>
      </c>
      <c r="EG341" t="s">
        <v>21</v>
      </c>
      <c r="EH341">
        <v>0</v>
      </c>
      <c r="EI341" t="s">
        <v>3</v>
      </c>
      <c r="EJ341">
        <v>4</v>
      </c>
      <c r="EK341">
        <v>0</v>
      </c>
      <c r="EL341" t="s">
        <v>22</v>
      </c>
      <c r="EM341" t="s">
        <v>23</v>
      </c>
      <c r="EO341" t="s">
        <v>3</v>
      </c>
      <c r="EQ341">
        <v>0</v>
      </c>
      <c r="ER341">
        <v>1579.34</v>
      </c>
      <c r="ES341">
        <v>0.03</v>
      </c>
      <c r="ET341">
        <v>0</v>
      </c>
      <c r="EU341">
        <v>0</v>
      </c>
      <c r="EV341">
        <v>1579.31</v>
      </c>
      <c r="EW341">
        <v>2.38</v>
      </c>
      <c r="EX341">
        <v>0</v>
      </c>
      <c r="EY341">
        <v>0</v>
      </c>
      <c r="FQ341">
        <v>0</v>
      </c>
      <c r="FR341">
        <f t="shared" si="294"/>
        <v>0</v>
      </c>
      <c r="FS341">
        <v>0</v>
      </c>
      <c r="FX341">
        <v>70</v>
      </c>
      <c r="FY341">
        <v>10</v>
      </c>
      <c r="GA341" t="s">
        <v>3</v>
      </c>
      <c r="GD341">
        <v>0</v>
      </c>
      <c r="GF341">
        <v>1520162509</v>
      </c>
      <c r="GG341">
        <v>2</v>
      </c>
      <c r="GH341">
        <v>1</v>
      </c>
      <c r="GI341">
        <v>-2</v>
      </c>
      <c r="GJ341">
        <v>0</v>
      </c>
      <c r="GK341">
        <f>ROUND(R341*(R12)/100,2)</f>
        <v>0</v>
      </c>
      <c r="GL341">
        <f t="shared" si="295"/>
        <v>0</v>
      </c>
      <c r="GM341">
        <f t="shared" si="296"/>
        <v>11371.15</v>
      </c>
      <c r="GN341">
        <f t="shared" si="297"/>
        <v>0</v>
      </c>
      <c r="GO341">
        <f t="shared" si="298"/>
        <v>0</v>
      </c>
      <c r="GP341">
        <f t="shared" si="299"/>
        <v>11371.15</v>
      </c>
      <c r="GR341">
        <v>0</v>
      </c>
      <c r="GS341">
        <v>3</v>
      </c>
      <c r="GT341">
        <v>0</v>
      </c>
      <c r="GU341" t="s">
        <v>3</v>
      </c>
      <c r="GV341">
        <f t="shared" si="300"/>
        <v>0</v>
      </c>
      <c r="GW341">
        <v>1</v>
      </c>
      <c r="GX341">
        <f t="shared" si="301"/>
        <v>0</v>
      </c>
      <c r="HA341">
        <v>0</v>
      </c>
      <c r="HB341">
        <v>0</v>
      </c>
      <c r="HC341">
        <f t="shared" si="302"/>
        <v>0</v>
      </c>
      <c r="HE341" t="s">
        <v>3</v>
      </c>
      <c r="HF341" t="s">
        <v>3</v>
      </c>
      <c r="HM341" t="s">
        <v>3</v>
      </c>
      <c r="HN341" t="s">
        <v>3</v>
      </c>
      <c r="HO341" t="s">
        <v>3</v>
      </c>
      <c r="HP341" t="s">
        <v>3</v>
      </c>
      <c r="HQ341" t="s">
        <v>3</v>
      </c>
      <c r="IK341">
        <v>0</v>
      </c>
    </row>
    <row r="342" spans="1:245" x14ac:dyDescent="0.2">
      <c r="A342">
        <v>17</v>
      </c>
      <c r="B342">
        <v>1</v>
      </c>
      <c r="D342">
        <f>ROW(EtalonRes!A179)</f>
        <v>179</v>
      </c>
      <c r="E342" t="s">
        <v>3</v>
      </c>
      <c r="F342" t="s">
        <v>290</v>
      </c>
      <c r="G342" t="s">
        <v>291</v>
      </c>
      <c r="H342" t="s">
        <v>280</v>
      </c>
      <c r="I342">
        <v>2</v>
      </c>
      <c r="J342">
        <v>0</v>
      </c>
      <c r="K342">
        <v>2</v>
      </c>
      <c r="O342">
        <f t="shared" si="270"/>
        <v>2919.88</v>
      </c>
      <c r="P342">
        <f t="shared" si="271"/>
        <v>0.16</v>
      </c>
      <c r="Q342">
        <f t="shared" si="272"/>
        <v>0</v>
      </c>
      <c r="R342">
        <f t="shared" si="273"/>
        <v>0</v>
      </c>
      <c r="S342">
        <f t="shared" si="274"/>
        <v>2919.72</v>
      </c>
      <c r="T342">
        <f t="shared" si="275"/>
        <v>0</v>
      </c>
      <c r="U342">
        <f t="shared" si="276"/>
        <v>4.4000000000000004</v>
      </c>
      <c r="V342">
        <f t="shared" si="277"/>
        <v>0</v>
      </c>
      <c r="W342">
        <f t="shared" si="278"/>
        <v>0</v>
      </c>
      <c r="X342">
        <f t="shared" si="279"/>
        <v>2043.8</v>
      </c>
      <c r="Y342">
        <f t="shared" si="280"/>
        <v>291.97000000000003</v>
      </c>
      <c r="AA342">
        <v>-1</v>
      </c>
      <c r="AB342">
        <f t="shared" si="281"/>
        <v>1459.94</v>
      </c>
      <c r="AC342">
        <f>ROUND(((ES342*2)),6)</f>
        <v>0.08</v>
      </c>
      <c r="AD342">
        <f>ROUND(((((ET342*2))-((EU342*2)))+AE342),6)</f>
        <v>0</v>
      </c>
      <c r="AE342">
        <f t="shared" si="303"/>
        <v>0</v>
      </c>
      <c r="AF342">
        <f t="shared" si="303"/>
        <v>1459.86</v>
      </c>
      <c r="AG342">
        <f t="shared" si="282"/>
        <v>0</v>
      </c>
      <c r="AH342">
        <f t="shared" si="304"/>
        <v>2.2000000000000002</v>
      </c>
      <c r="AI342">
        <f t="shared" si="304"/>
        <v>0</v>
      </c>
      <c r="AJ342">
        <f t="shared" si="283"/>
        <v>0</v>
      </c>
      <c r="AK342">
        <v>729.97</v>
      </c>
      <c r="AL342">
        <v>0.04</v>
      </c>
      <c r="AM342">
        <v>0</v>
      </c>
      <c r="AN342">
        <v>0</v>
      </c>
      <c r="AO342">
        <v>729.93</v>
      </c>
      <c r="AP342">
        <v>0</v>
      </c>
      <c r="AQ342">
        <v>1.1000000000000001</v>
      </c>
      <c r="AR342">
        <v>0</v>
      </c>
      <c r="AS342">
        <v>0</v>
      </c>
      <c r="AT342">
        <v>70</v>
      </c>
      <c r="AU342">
        <v>10</v>
      </c>
      <c r="AV342">
        <v>1</v>
      </c>
      <c r="AW342">
        <v>1</v>
      </c>
      <c r="AZ342">
        <v>1</v>
      </c>
      <c r="BA342">
        <v>1</v>
      </c>
      <c r="BB342">
        <v>1</v>
      </c>
      <c r="BC342">
        <v>1</v>
      </c>
      <c r="BD342" t="s">
        <v>3</v>
      </c>
      <c r="BE342" t="s">
        <v>3</v>
      </c>
      <c r="BF342" t="s">
        <v>3</v>
      </c>
      <c r="BG342" t="s">
        <v>3</v>
      </c>
      <c r="BH342">
        <v>0</v>
      </c>
      <c r="BI342">
        <v>4</v>
      </c>
      <c r="BJ342" t="s">
        <v>292</v>
      </c>
      <c r="BM342">
        <v>0</v>
      </c>
      <c r="BN342">
        <v>0</v>
      </c>
      <c r="BO342" t="s">
        <v>3</v>
      </c>
      <c r="BP342">
        <v>0</v>
      </c>
      <c r="BQ342">
        <v>1</v>
      </c>
      <c r="BR342">
        <v>0</v>
      </c>
      <c r="BS342">
        <v>1</v>
      </c>
      <c r="BT342">
        <v>1</v>
      </c>
      <c r="BU342">
        <v>1</v>
      </c>
      <c r="BV342">
        <v>1</v>
      </c>
      <c r="BW342">
        <v>1</v>
      </c>
      <c r="BX342">
        <v>1</v>
      </c>
      <c r="BY342" t="s">
        <v>3</v>
      </c>
      <c r="BZ342">
        <v>70</v>
      </c>
      <c r="CA342">
        <v>10</v>
      </c>
      <c r="CB342" t="s">
        <v>3</v>
      </c>
      <c r="CE342">
        <v>0</v>
      </c>
      <c r="CF342">
        <v>0</v>
      </c>
      <c r="CG342">
        <v>0</v>
      </c>
      <c r="CM342">
        <v>0</v>
      </c>
      <c r="CN342" t="s">
        <v>3</v>
      </c>
      <c r="CO342">
        <v>0</v>
      </c>
      <c r="CP342">
        <f t="shared" si="284"/>
        <v>2919.8799999999997</v>
      </c>
      <c r="CQ342">
        <f t="shared" si="285"/>
        <v>0.08</v>
      </c>
      <c r="CR342">
        <f>(((((ET342*2))*BB342-((EU342*2))*BS342)+AE342*BS342)*AV342)</f>
        <v>0</v>
      </c>
      <c r="CS342">
        <f t="shared" si="286"/>
        <v>0</v>
      </c>
      <c r="CT342">
        <f t="shared" si="287"/>
        <v>1459.86</v>
      </c>
      <c r="CU342">
        <f t="shared" si="288"/>
        <v>0</v>
      </c>
      <c r="CV342">
        <f t="shared" si="289"/>
        <v>2.2000000000000002</v>
      </c>
      <c r="CW342">
        <f t="shared" si="290"/>
        <v>0</v>
      </c>
      <c r="CX342">
        <f t="shared" si="291"/>
        <v>0</v>
      </c>
      <c r="CY342">
        <f t="shared" si="292"/>
        <v>2043.8039999999999</v>
      </c>
      <c r="CZ342">
        <f t="shared" si="293"/>
        <v>291.97199999999998</v>
      </c>
      <c r="DC342" t="s">
        <v>3</v>
      </c>
      <c r="DD342" t="s">
        <v>38</v>
      </c>
      <c r="DE342" t="s">
        <v>38</v>
      </c>
      <c r="DF342" t="s">
        <v>38</v>
      </c>
      <c r="DG342" t="s">
        <v>38</v>
      </c>
      <c r="DH342" t="s">
        <v>3</v>
      </c>
      <c r="DI342" t="s">
        <v>38</v>
      </c>
      <c r="DJ342" t="s">
        <v>38</v>
      </c>
      <c r="DK342" t="s">
        <v>3</v>
      </c>
      <c r="DL342" t="s">
        <v>3</v>
      </c>
      <c r="DM342" t="s">
        <v>3</v>
      </c>
      <c r="DN342">
        <v>0</v>
      </c>
      <c r="DO342">
        <v>0</v>
      </c>
      <c r="DP342">
        <v>1</v>
      </c>
      <c r="DQ342">
        <v>1</v>
      </c>
      <c r="DU342">
        <v>1013</v>
      </c>
      <c r="DV342" t="s">
        <v>280</v>
      </c>
      <c r="DW342" t="s">
        <v>280</v>
      </c>
      <c r="DX342">
        <v>1</v>
      </c>
      <c r="DZ342" t="s">
        <v>3</v>
      </c>
      <c r="EA342" t="s">
        <v>3</v>
      </c>
      <c r="EB342" t="s">
        <v>3</v>
      </c>
      <c r="EC342" t="s">
        <v>3</v>
      </c>
      <c r="EE342">
        <v>1441815344</v>
      </c>
      <c r="EF342">
        <v>1</v>
      </c>
      <c r="EG342" t="s">
        <v>21</v>
      </c>
      <c r="EH342">
        <v>0</v>
      </c>
      <c r="EI342" t="s">
        <v>3</v>
      </c>
      <c r="EJ342">
        <v>4</v>
      </c>
      <c r="EK342">
        <v>0</v>
      </c>
      <c r="EL342" t="s">
        <v>22</v>
      </c>
      <c r="EM342" t="s">
        <v>23</v>
      </c>
      <c r="EO342" t="s">
        <v>3</v>
      </c>
      <c r="EQ342">
        <v>1024</v>
      </c>
      <c r="ER342">
        <v>729.97</v>
      </c>
      <c r="ES342">
        <v>0.04</v>
      </c>
      <c r="ET342">
        <v>0</v>
      </c>
      <c r="EU342">
        <v>0</v>
      </c>
      <c r="EV342">
        <v>729.93</v>
      </c>
      <c r="EW342">
        <v>1.1000000000000001</v>
      </c>
      <c r="EX342">
        <v>0</v>
      </c>
      <c r="EY342">
        <v>0</v>
      </c>
      <c r="FQ342">
        <v>0</v>
      </c>
      <c r="FR342">
        <f t="shared" si="294"/>
        <v>0</v>
      </c>
      <c r="FS342">
        <v>0</v>
      </c>
      <c r="FX342">
        <v>70</v>
      </c>
      <c r="FY342">
        <v>10</v>
      </c>
      <c r="GA342" t="s">
        <v>3</v>
      </c>
      <c r="GD342">
        <v>0</v>
      </c>
      <c r="GF342">
        <v>-1196827880</v>
      </c>
      <c r="GG342">
        <v>2</v>
      </c>
      <c r="GH342">
        <v>1</v>
      </c>
      <c r="GI342">
        <v>-2</v>
      </c>
      <c r="GJ342">
        <v>0</v>
      </c>
      <c r="GK342">
        <f>ROUND(R342*(R12)/100,2)</f>
        <v>0</v>
      </c>
      <c r="GL342">
        <f t="shared" si="295"/>
        <v>0</v>
      </c>
      <c r="GM342">
        <f t="shared" si="296"/>
        <v>5255.65</v>
      </c>
      <c r="GN342">
        <f t="shared" si="297"/>
        <v>0</v>
      </c>
      <c r="GO342">
        <f t="shared" si="298"/>
        <v>0</v>
      </c>
      <c r="GP342">
        <f t="shared" si="299"/>
        <v>5255.65</v>
      </c>
      <c r="GR342">
        <v>0</v>
      </c>
      <c r="GS342">
        <v>3</v>
      </c>
      <c r="GT342">
        <v>0</v>
      </c>
      <c r="GU342" t="s">
        <v>3</v>
      </c>
      <c r="GV342">
        <f t="shared" si="300"/>
        <v>0</v>
      </c>
      <c r="GW342">
        <v>1</v>
      </c>
      <c r="GX342">
        <f t="shared" si="301"/>
        <v>0</v>
      </c>
      <c r="HA342">
        <v>0</v>
      </c>
      <c r="HB342">
        <v>0</v>
      </c>
      <c r="HC342">
        <f t="shared" si="302"/>
        <v>0</v>
      </c>
      <c r="HE342" t="s">
        <v>3</v>
      </c>
      <c r="HF342" t="s">
        <v>3</v>
      </c>
      <c r="HM342" t="s">
        <v>3</v>
      </c>
      <c r="HN342" t="s">
        <v>3</v>
      </c>
      <c r="HO342" t="s">
        <v>3</v>
      </c>
      <c r="HP342" t="s">
        <v>3</v>
      </c>
      <c r="HQ342" t="s">
        <v>3</v>
      </c>
      <c r="IK342">
        <v>0</v>
      </c>
    </row>
    <row r="343" spans="1:245" x14ac:dyDescent="0.2">
      <c r="A343">
        <v>17</v>
      </c>
      <c r="B343">
        <v>1</v>
      </c>
      <c r="D343">
        <f>ROW(EtalonRes!A183)</f>
        <v>183</v>
      </c>
      <c r="E343" t="s">
        <v>3</v>
      </c>
      <c r="F343" t="s">
        <v>293</v>
      </c>
      <c r="G343" t="s">
        <v>294</v>
      </c>
      <c r="H343" t="s">
        <v>280</v>
      </c>
      <c r="I343">
        <v>1</v>
      </c>
      <c r="J343">
        <v>0</v>
      </c>
      <c r="K343">
        <v>1</v>
      </c>
      <c r="O343">
        <f t="shared" si="270"/>
        <v>16637.919999999998</v>
      </c>
      <c r="P343">
        <f t="shared" si="271"/>
        <v>11.34</v>
      </c>
      <c r="Q343">
        <f t="shared" si="272"/>
        <v>7429.78</v>
      </c>
      <c r="R343">
        <f t="shared" si="273"/>
        <v>4677.04</v>
      </c>
      <c r="S343">
        <f t="shared" si="274"/>
        <v>9196.7999999999993</v>
      </c>
      <c r="T343">
        <f t="shared" si="275"/>
        <v>0</v>
      </c>
      <c r="U343">
        <f t="shared" si="276"/>
        <v>15.12</v>
      </c>
      <c r="V343">
        <f t="shared" si="277"/>
        <v>0</v>
      </c>
      <c r="W343">
        <f t="shared" si="278"/>
        <v>0</v>
      </c>
      <c r="X343">
        <f t="shared" si="279"/>
        <v>6437.76</v>
      </c>
      <c r="Y343">
        <f t="shared" si="280"/>
        <v>919.68</v>
      </c>
      <c r="AA343">
        <v>-1</v>
      </c>
      <c r="AB343">
        <f t="shared" si="281"/>
        <v>16637.919999999998</v>
      </c>
      <c r="AC343">
        <f>ROUND(((ES343*2)),6)</f>
        <v>11.34</v>
      </c>
      <c r="AD343">
        <f>ROUND(((((ET343*2))-((EU343*2)))+AE343),6)</f>
        <v>7429.78</v>
      </c>
      <c r="AE343">
        <f t="shared" si="303"/>
        <v>4677.04</v>
      </c>
      <c r="AF343">
        <f t="shared" si="303"/>
        <v>9196.7999999999993</v>
      </c>
      <c r="AG343">
        <f t="shared" si="282"/>
        <v>0</v>
      </c>
      <c r="AH343">
        <f t="shared" si="304"/>
        <v>15.12</v>
      </c>
      <c r="AI343">
        <f t="shared" si="304"/>
        <v>0</v>
      </c>
      <c r="AJ343">
        <f t="shared" si="283"/>
        <v>0</v>
      </c>
      <c r="AK343">
        <v>8318.9599999999991</v>
      </c>
      <c r="AL343">
        <v>5.67</v>
      </c>
      <c r="AM343">
        <v>3714.89</v>
      </c>
      <c r="AN343">
        <v>2338.52</v>
      </c>
      <c r="AO343">
        <v>4598.3999999999996</v>
      </c>
      <c r="AP343">
        <v>0</v>
      </c>
      <c r="AQ343">
        <v>7.56</v>
      </c>
      <c r="AR343">
        <v>0</v>
      </c>
      <c r="AS343">
        <v>0</v>
      </c>
      <c r="AT343">
        <v>70</v>
      </c>
      <c r="AU343">
        <v>10</v>
      </c>
      <c r="AV343">
        <v>1</v>
      </c>
      <c r="AW343">
        <v>1</v>
      </c>
      <c r="AZ343">
        <v>1</v>
      </c>
      <c r="BA343">
        <v>1</v>
      </c>
      <c r="BB343">
        <v>1</v>
      </c>
      <c r="BC343">
        <v>1</v>
      </c>
      <c r="BD343" t="s">
        <v>3</v>
      </c>
      <c r="BE343" t="s">
        <v>3</v>
      </c>
      <c r="BF343" t="s">
        <v>3</v>
      </c>
      <c r="BG343" t="s">
        <v>3</v>
      </c>
      <c r="BH343">
        <v>0</v>
      </c>
      <c r="BI343">
        <v>4</v>
      </c>
      <c r="BJ343" t="s">
        <v>295</v>
      </c>
      <c r="BM343">
        <v>0</v>
      </c>
      <c r="BN343">
        <v>0</v>
      </c>
      <c r="BO343" t="s">
        <v>3</v>
      </c>
      <c r="BP343">
        <v>0</v>
      </c>
      <c r="BQ343">
        <v>1</v>
      </c>
      <c r="BR343">
        <v>0</v>
      </c>
      <c r="BS343">
        <v>1</v>
      </c>
      <c r="BT343">
        <v>1</v>
      </c>
      <c r="BU343">
        <v>1</v>
      </c>
      <c r="BV343">
        <v>1</v>
      </c>
      <c r="BW343">
        <v>1</v>
      </c>
      <c r="BX343">
        <v>1</v>
      </c>
      <c r="BY343" t="s">
        <v>3</v>
      </c>
      <c r="BZ343">
        <v>70</v>
      </c>
      <c r="CA343">
        <v>10</v>
      </c>
      <c r="CB343" t="s">
        <v>3</v>
      </c>
      <c r="CE343">
        <v>0</v>
      </c>
      <c r="CF343">
        <v>0</v>
      </c>
      <c r="CG343">
        <v>0</v>
      </c>
      <c r="CM343">
        <v>0</v>
      </c>
      <c r="CN343" t="s">
        <v>3</v>
      </c>
      <c r="CO343">
        <v>0</v>
      </c>
      <c r="CP343">
        <f t="shared" si="284"/>
        <v>16637.919999999998</v>
      </c>
      <c r="CQ343">
        <f t="shared" si="285"/>
        <v>11.34</v>
      </c>
      <c r="CR343">
        <f>(((((ET343*2))*BB343-((EU343*2))*BS343)+AE343*BS343)*AV343)</f>
        <v>7429.78</v>
      </c>
      <c r="CS343">
        <f t="shared" si="286"/>
        <v>4677.04</v>
      </c>
      <c r="CT343">
        <f t="shared" si="287"/>
        <v>9196.7999999999993</v>
      </c>
      <c r="CU343">
        <f t="shared" si="288"/>
        <v>0</v>
      </c>
      <c r="CV343">
        <f t="shared" si="289"/>
        <v>15.12</v>
      </c>
      <c r="CW343">
        <f t="shared" si="290"/>
        <v>0</v>
      </c>
      <c r="CX343">
        <f t="shared" si="291"/>
        <v>0</v>
      </c>
      <c r="CY343">
        <f t="shared" si="292"/>
        <v>6437.76</v>
      </c>
      <c r="CZ343">
        <f t="shared" si="293"/>
        <v>919.68</v>
      </c>
      <c r="DC343" t="s">
        <v>3</v>
      </c>
      <c r="DD343" t="s">
        <v>38</v>
      </c>
      <c r="DE343" t="s">
        <v>38</v>
      </c>
      <c r="DF343" t="s">
        <v>38</v>
      </c>
      <c r="DG343" t="s">
        <v>38</v>
      </c>
      <c r="DH343" t="s">
        <v>3</v>
      </c>
      <c r="DI343" t="s">
        <v>38</v>
      </c>
      <c r="DJ343" t="s">
        <v>38</v>
      </c>
      <c r="DK343" t="s">
        <v>3</v>
      </c>
      <c r="DL343" t="s">
        <v>3</v>
      </c>
      <c r="DM343" t="s">
        <v>3</v>
      </c>
      <c r="DN343">
        <v>0</v>
      </c>
      <c r="DO343">
        <v>0</v>
      </c>
      <c r="DP343">
        <v>1</v>
      </c>
      <c r="DQ343">
        <v>1</v>
      </c>
      <c r="DU343">
        <v>1013</v>
      </c>
      <c r="DV343" t="s">
        <v>280</v>
      </c>
      <c r="DW343" t="s">
        <v>280</v>
      </c>
      <c r="DX343">
        <v>1</v>
      </c>
      <c r="DZ343" t="s">
        <v>3</v>
      </c>
      <c r="EA343" t="s">
        <v>3</v>
      </c>
      <c r="EB343" t="s">
        <v>3</v>
      </c>
      <c r="EC343" t="s">
        <v>3</v>
      </c>
      <c r="EE343">
        <v>1441815344</v>
      </c>
      <c r="EF343">
        <v>1</v>
      </c>
      <c r="EG343" t="s">
        <v>21</v>
      </c>
      <c r="EH343">
        <v>0</v>
      </c>
      <c r="EI343" t="s">
        <v>3</v>
      </c>
      <c r="EJ343">
        <v>4</v>
      </c>
      <c r="EK343">
        <v>0</v>
      </c>
      <c r="EL343" t="s">
        <v>22</v>
      </c>
      <c r="EM343" t="s">
        <v>23</v>
      </c>
      <c r="EO343" t="s">
        <v>3</v>
      </c>
      <c r="EQ343">
        <v>1024</v>
      </c>
      <c r="ER343">
        <v>8318.9599999999991</v>
      </c>
      <c r="ES343">
        <v>5.67</v>
      </c>
      <c r="ET343">
        <v>3714.89</v>
      </c>
      <c r="EU343">
        <v>2338.52</v>
      </c>
      <c r="EV343">
        <v>4598.3999999999996</v>
      </c>
      <c r="EW343">
        <v>7.56</v>
      </c>
      <c r="EX343">
        <v>0</v>
      </c>
      <c r="EY343">
        <v>0</v>
      </c>
      <c r="FQ343">
        <v>0</v>
      </c>
      <c r="FR343">
        <f t="shared" si="294"/>
        <v>0</v>
      </c>
      <c r="FS343">
        <v>0</v>
      </c>
      <c r="FX343">
        <v>70</v>
      </c>
      <c r="FY343">
        <v>10</v>
      </c>
      <c r="GA343" t="s">
        <v>3</v>
      </c>
      <c r="GD343">
        <v>0</v>
      </c>
      <c r="GF343">
        <v>1801048025</v>
      </c>
      <c r="GG343">
        <v>2</v>
      </c>
      <c r="GH343">
        <v>1</v>
      </c>
      <c r="GI343">
        <v>-2</v>
      </c>
      <c r="GJ343">
        <v>0</v>
      </c>
      <c r="GK343">
        <f>ROUND(R343*(R12)/100,2)</f>
        <v>5051.2</v>
      </c>
      <c r="GL343">
        <f t="shared" si="295"/>
        <v>0</v>
      </c>
      <c r="GM343">
        <f t="shared" si="296"/>
        <v>29046.560000000001</v>
      </c>
      <c r="GN343">
        <f t="shared" si="297"/>
        <v>0</v>
      </c>
      <c r="GO343">
        <f t="shared" si="298"/>
        <v>0</v>
      </c>
      <c r="GP343">
        <f t="shared" si="299"/>
        <v>29046.560000000001</v>
      </c>
      <c r="GR343">
        <v>0</v>
      </c>
      <c r="GS343">
        <v>3</v>
      </c>
      <c r="GT343">
        <v>0</v>
      </c>
      <c r="GU343" t="s">
        <v>3</v>
      </c>
      <c r="GV343">
        <f t="shared" si="300"/>
        <v>0</v>
      </c>
      <c r="GW343">
        <v>1</v>
      </c>
      <c r="GX343">
        <f t="shared" si="301"/>
        <v>0</v>
      </c>
      <c r="HA343">
        <v>0</v>
      </c>
      <c r="HB343">
        <v>0</v>
      </c>
      <c r="HC343">
        <f t="shared" si="302"/>
        <v>0</v>
      </c>
      <c r="HE343" t="s">
        <v>3</v>
      </c>
      <c r="HF343" t="s">
        <v>3</v>
      </c>
      <c r="HM343" t="s">
        <v>3</v>
      </c>
      <c r="HN343" t="s">
        <v>3</v>
      </c>
      <c r="HO343" t="s">
        <v>3</v>
      </c>
      <c r="HP343" t="s">
        <v>3</v>
      </c>
      <c r="HQ343" t="s">
        <v>3</v>
      </c>
      <c r="IK343">
        <v>0</v>
      </c>
    </row>
    <row r="344" spans="1:245" x14ac:dyDescent="0.2">
      <c r="A344">
        <v>17</v>
      </c>
      <c r="B344">
        <v>1</v>
      </c>
      <c r="D344">
        <f>ROW(EtalonRes!A186)</f>
        <v>186</v>
      </c>
      <c r="E344" t="s">
        <v>3</v>
      </c>
      <c r="F344" t="s">
        <v>296</v>
      </c>
      <c r="G344" t="s">
        <v>297</v>
      </c>
      <c r="H344" t="s">
        <v>280</v>
      </c>
      <c r="I344">
        <v>2</v>
      </c>
      <c r="J344">
        <v>0</v>
      </c>
      <c r="K344">
        <v>2</v>
      </c>
      <c r="O344">
        <f t="shared" si="270"/>
        <v>4150.3599999999997</v>
      </c>
      <c r="P344">
        <f t="shared" si="271"/>
        <v>2.52</v>
      </c>
      <c r="Q344">
        <f t="shared" si="272"/>
        <v>7.16</v>
      </c>
      <c r="R344">
        <f t="shared" si="273"/>
        <v>0.08</v>
      </c>
      <c r="S344">
        <f t="shared" si="274"/>
        <v>4140.68</v>
      </c>
      <c r="T344">
        <f t="shared" si="275"/>
        <v>0</v>
      </c>
      <c r="U344">
        <f t="shared" si="276"/>
        <v>6.24</v>
      </c>
      <c r="V344">
        <f t="shared" si="277"/>
        <v>0</v>
      </c>
      <c r="W344">
        <f t="shared" si="278"/>
        <v>0</v>
      </c>
      <c r="X344">
        <f t="shared" si="279"/>
        <v>2898.48</v>
      </c>
      <c r="Y344">
        <f t="shared" si="280"/>
        <v>414.07</v>
      </c>
      <c r="AA344">
        <v>-1</v>
      </c>
      <c r="AB344">
        <f t="shared" si="281"/>
        <v>2075.1799999999998</v>
      </c>
      <c r="AC344">
        <f>ROUND(((ES344*2)),6)</f>
        <v>1.26</v>
      </c>
      <c r="AD344">
        <f>ROUND(((((ET344*2))-((EU344*2)))+AE344),6)</f>
        <v>3.58</v>
      </c>
      <c r="AE344">
        <f t="shared" si="303"/>
        <v>0.04</v>
      </c>
      <c r="AF344">
        <f t="shared" si="303"/>
        <v>2070.34</v>
      </c>
      <c r="AG344">
        <f t="shared" si="282"/>
        <v>0</v>
      </c>
      <c r="AH344">
        <f t="shared" si="304"/>
        <v>3.12</v>
      </c>
      <c r="AI344">
        <f t="shared" si="304"/>
        <v>0</v>
      </c>
      <c r="AJ344">
        <f t="shared" si="283"/>
        <v>0</v>
      </c>
      <c r="AK344">
        <v>1037.5899999999999</v>
      </c>
      <c r="AL344">
        <v>0.63</v>
      </c>
      <c r="AM344">
        <v>1.79</v>
      </c>
      <c r="AN344">
        <v>0.02</v>
      </c>
      <c r="AO344">
        <v>1035.17</v>
      </c>
      <c r="AP344">
        <v>0</v>
      </c>
      <c r="AQ344">
        <v>1.56</v>
      </c>
      <c r="AR344">
        <v>0</v>
      </c>
      <c r="AS344">
        <v>0</v>
      </c>
      <c r="AT344">
        <v>70</v>
      </c>
      <c r="AU344">
        <v>10</v>
      </c>
      <c r="AV344">
        <v>1</v>
      </c>
      <c r="AW344">
        <v>1</v>
      </c>
      <c r="AZ344">
        <v>1</v>
      </c>
      <c r="BA344">
        <v>1</v>
      </c>
      <c r="BB344">
        <v>1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0</v>
      </c>
      <c r="BI344">
        <v>4</v>
      </c>
      <c r="BJ344" t="s">
        <v>298</v>
      </c>
      <c r="BM344">
        <v>0</v>
      </c>
      <c r="BN344">
        <v>0</v>
      </c>
      <c r="BO344" t="s">
        <v>3</v>
      </c>
      <c r="BP344">
        <v>0</v>
      </c>
      <c r="BQ344">
        <v>1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70</v>
      </c>
      <c r="CA344">
        <v>10</v>
      </c>
      <c r="CB344" t="s">
        <v>3</v>
      </c>
      <c r="CE344">
        <v>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si="284"/>
        <v>4150.3600000000006</v>
      </c>
      <c r="CQ344">
        <f t="shared" si="285"/>
        <v>1.26</v>
      </c>
      <c r="CR344">
        <f>(((((ET344*2))*BB344-((EU344*2))*BS344)+AE344*BS344)*AV344)</f>
        <v>3.58</v>
      </c>
      <c r="CS344">
        <f t="shared" si="286"/>
        <v>0.04</v>
      </c>
      <c r="CT344">
        <f t="shared" si="287"/>
        <v>2070.34</v>
      </c>
      <c r="CU344">
        <f t="shared" si="288"/>
        <v>0</v>
      </c>
      <c r="CV344">
        <f t="shared" si="289"/>
        <v>3.12</v>
      </c>
      <c r="CW344">
        <f t="shared" si="290"/>
        <v>0</v>
      </c>
      <c r="CX344">
        <f t="shared" si="291"/>
        <v>0</v>
      </c>
      <c r="CY344">
        <f t="shared" si="292"/>
        <v>2898.4760000000006</v>
      </c>
      <c r="CZ344">
        <f t="shared" si="293"/>
        <v>414.06800000000004</v>
      </c>
      <c r="DC344" t="s">
        <v>3</v>
      </c>
      <c r="DD344" t="s">
        <v>38</v>
      </c>
      <c r="DE344" t="s">
        <v>38</v>
      </c>
      <c r="DF344" t="s">
        <v>38</v>
      </c>
      <c r="DG344" t="s">
        <v>38</v>
      </c>
      <c r="DH344" t="s">
        <v>3</v>
      </c>
      <c r="DI344" t="s">
        <v>38</v>
      </c>
      <c r="DJ344" t="s">
        <v>38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1013</v>
      </c>
      <c r="DV344" t="s">
        <v>280</v>
      </c>
      <c r="DW344" t="s">
        <v>280</v>
      </c>
      <c r="DX344">
        <v>1</v>
      </c>
      <c r="DZ344" t="s">
        <v>3</v>
      </c>
      <c r="EA344" t="s">
        <v>3</v>
      </c>
      <c r="EB344" t="s">
        <v>3</v>
      </c>
      <c r="EC344" t="s">
        <v>3</v>
      </c>
      <c r="EE344">
        <v>1441815344</v>
      </c>
      <c r="EF344">
        <v>1</v>
      </c>
      <c r="EG344" t="s">
        <v>21</v>
      </c>
      <c r="EH344">
        <v>0</v>
      </c>
      <c r="EI344" t="s">
        <v>3</v>
      </c>
      <c r="EJ344">
        <v>4</v>
      </c>
      <c r="EK344">
        <v>0</v>
      </c>
      <c r="EL344" t="s">
        <v>22</v>
      </c>
      <c r="EM344" t="s">
        <v>23</v>
      </c>
      <c r="EO344" t="s">
        <v>3</v>
      </c>
      <c r="EQ344">
        <v>1024</v>
      </c>
      <c r="ER344">
        <v>1037.5899999999999</v>
      </c>
      <c r="ES344">
        <v>0.63</v>
      </c>
      <c r="ET344">
        <v>1.79</v>
      </c>
      <c r="EU344">
        <v>0.02</v>
      </c>
      <c r="EV344">
        <v>1035.17</v>
      </c>
      <c r="EW344">
        <v>1.56</v>
      </c>
      <c r="EX344">
        <v>0</v>
      </c>
      <c r="EY344">
        <v>0</v>
      </c>
      <c r="FQ344">
        <v>0</v>
      </c>
      <c r="FR344">
        <f t="shared" si="294"/>
        <v>0</v>
      </c>
      <c r="FS344">
        <v>0</v>
      </c>
      <c r="FX344">
        <v>70</v>
      </c>
      <c r="FY344">
        <v>10</v>
      </c>
      <c r="GA344" t="s">
        <v>3</v>
      </c>
      <c r="GD344">
        <v>0</v>
      </c>
      <c r="GF344">
        <v>1684339458</v>
      </c>
      <c r="GG344">
        <v>2</v>
      </c>
      <c r="GH344">
        <v>1</v>
      </c>
      <c r="GI344">
        <v>-2</v>
      </c>
      <c r="GJ344">
        <v>0</v>
      </c>
      <c r="GK344">
        <f>ROUND(R344*(R12)/100,2)</f>
        <v>0.09</v>
      </c>
      <c r="GL344">
        <f t="shared" si="295"/>
        <v>0</v>
      </c>
      <c r="GM344">
        <f t="shared" si="296"/>
        <v>7463</v>
      </c>
      <c r="GN344">
        <f t="shared" si="297"/>
        <v>0</v>
      </c>
      <c r="GO344">
        <f t="shared" si="298"/>
        <v>0</v>
      </c>
      <c r="GP344">
        <f t="shared" si="299"/>
        <v>7463</v>
      </c>
      <c r="GR344">
        <v>0</v>
      </c>
      <c r="GS344">
        <v>3</v>
      </c>
      <c r="GT344">
        <v>0</v>
      </c>
      <c r="GU344" t="s">
        <v>3</v>
      </c>
      <c r="GV344">
        <f t="shared" si="300"/>
        <v>0</v>
      </c>
      <c r="GW344">
        <v>1</v>
      </c>
      <c r="GX344">
        <f t="shared" si="301"/>
        <v>0</v>
      </c>
      <c r="HA344">
        <v>0</v>
      </c>
      <c r="HB344">
        <v>0</v>
      </c>
      <c r="HC344">
        <f t="shared" si="302"/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45" x14ac:dyDescent="0.2">
      <c r="A345">
        <v>17</v>
      </c>
      <c r="B345">
        <v>1</v>
      </c>
      <c r="D345">
        <f>ROW(EtalonRes!A189)</f>
        <v>189</v>
      </c>
      <c r="E345" t="s">
        <v>299</v>
      </c>
      <c r="F345" t="s">
        <v>300</v>
      </c>
      <c r="G345" t="s">
        <v>301</v>
      </c>
      <c r="H345" t="s">
        <v>280</v>
      </c>
      <c r="I345">
        <v>2</v>
      </c>
      <c r="J345">
        <v>0</v>
      </c>
      <c r="K345">
        <v>2</v>
      </c>
      <c r="O345">
        <f t="shared" si="270"/>
        <v>8382</v>
      </c>
      <c r="P345">
        <f t="shared" si="271"/>
        <v>40.32</v>
      </c>
      <c r="Q345">
        <f t="shared" si="272"/>
        <v>7.16</v>
      </c>
      <c r="R345">
        <f t="shared" si="273"/>
        <v>0.08</v>
      </c>
      <c r="S345">
        <f t="shared" si="274"/>
        <v>8334.52</v>
      </c>
      <c r="T345">
        <f t="shared" si="275"/>
        <v>0</v>
      </c>
      <c r="U345">
        <f t="shared" si="276"/>
        <v>12.56</v>
      </c>
      <c r="V345">
        <f t="shared" si="277"/>
        <v>0</v>
      </c>
      <c r="W345">
        <f t="shared" si="278"/>
        <v>0</v>
      </c>
      <c r="X345">
        <f t="shared" si="279"/>
        <v>5834.16</v>
      </c>
      <c r="Y345">
        <f t="shared" si="280"/>
        <v>833.45</v>
      </c>
      <c r="AA345">
        <v>1470268931</v>
      </c>
      <c r="AB345">
        <f t="shared" si="281"/>
        <v>4191</v>
      </c>
      <c r="AC345">
        <f>ROUND(((ES345*2)),6)</f>
        <v>20.16</v>
      </c>
      <c r="AD345">
        <f>ROUND(((((ET345*2))-((EU345*2)))+AE345),6)</f>
        <v>3.58</v>
      </c>
      <c r="AE345">
        <f t="shared" si="303"/>
        <v>0.04</v>
      </c>
      <c r="AF345">
        <f t="shared" si="303"/>
        <v>4167.26</v>
      </c>
      <c r="AG345">
        <f t="shared" si="282"/>
        <v>0</v>
      </c>
      <c r="AH345">
        <f t="shared" si="304"/>
        <v>6.28</v>
      </c>
      <c r="AI345">
        <f t="shared" si="304"/>
        <v>0</v>
      </c>
      <c r="AJ345">
        <f t="shared" si="283"/>
        <v>0</v>
      </c>
      <c r="AK345">
        <v>2095.5</v>
      </c>
      <c r="AL345">
        <v>10.08</v>
      </c>
      <c r="AM345">
        <v>1.79</v>
      </c>
      <c r="AN345">
        <v>0.02</v>
      </c>
      <c r="AO345">
        <v>2083.63</v>
      </c>
      <c r="AP345">
        <v>0</v>
      </c>
      <c r="AQ345">
        <v>3.14</v>
      </c>
      <c r="AR345">
        <v>0</v>
      </c>
      <c r="AS345">
        <v>0</v>
      </c>
      <c r="AT345">
        <v>70</v>
      </c>
      <c r="AU345">
        <v>10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4</v>
      </c>
      <c r="BJ345" t="s">
        <v>302</v>
      </c>
      <c r="BM345">
        <v>0</v>
      </c>
      <c r="BN345">
        <v>0</v>
      </c>
      <c r="BO345" t="s">
        <v>3</v>
      </c>
      <c r="BP345">
        <v>0</v>
      </c>
      <c r="BQ345">
        <v>1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70</v>
      </c>
      <c r="CA345">
        <v>10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284"/>
        <v>8382</v>
      </c>
      <c r="CQ345">
        <f t="shared" si="285"/>
        <v>20.16</v>
      </c>
      <c r="CR345">
        <f>(((((ET345*2))*BB345-((EU345*2))*BS345)+AE345*BS345)*AV345)</f>
        <v>3.58</v>
      </c>
      <c r="CS345">
        <f t="shared" si="286"/>
        <v>0.04</v>
      </c>
      <c r="CT345">
        <f t="shared" si="287"/>
        <v>4167.26</v>
      </c>
      <c r="CU345">
        <f t="shared" si="288"/>
        <v>0</v>
      </c>
      <c r="CV345">
        <f t="shared" si="289"/>
        <v>6.28</v>
      </c>
      <c r="CW345">
        <f t="shared" si="290"/>
        <v>0</v>
      </c>
      <c r="CX345">
        <f t="shared" si="291"/>
        <v>0</v>
      </c>
      <c r="CY345">
        <f t="shared" si="292"/>
        <v>5834.1640000000007</v>
      </c>
      <c r="CZ345">
        <f t="shared" si="293"/>
        <v>833.45200000000011</v>
      </c>
      <c r="DC345" t="s">
        <v>3</v>
      </c>
      <c r="DD345" t="s">
        <v>38</v>
      </c>
      <c r="DE345" t="s">
        <v>38</v>
      </c>
      <c r="DF345" t="s">
        <v>38</v>
      </c>
      <c r="DG345" t="s">
        <v>38</v>
      </c>
      <c r="DH345" t="s">
        <v>3</v>
      </c>
      <c r="DI345" t="s">
        <v>38</v>
      </c>
      <c r="DJ345" t="s">
        <v>38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1013</v>
      </c>
      <c r="DV345" t="s">
        <v>280</v>
      </c>
      <c r="DW345" t="s">
        <v>280</v>
      </c>
      <c r="DX345">
        <v>1</v>
      </c>
      <c r="DZ345" t="s">
        <v>3</v>
      </c>
      <c r="EA345" t="s">
        <v>3</v>
      </c>
      <c r="EB345" t="s">
        <v>3</v>
      </c>
      <c r="EC345" t="s">
        <v>3</v>
      </c>
      <c r="EE345">
        <v>1441815344</v>
      </c>
      <c r="EF345">
        <v>1</v>
      </c>
      <c r="EG345" t="s">
        <v>21</v>
      </c>
      <c r="EH345">
        <v>0</v>
      </c>
      <c r="EI345" t="s">
        <v>3</v>
      </c>
      <c r="EJ345">
        <v>4</v>
      </c>
      <c r="EK345">
        <v>0</v>
      </c>
      <c r="EL345" t="s">
        <v>22</v>
      </c>
      <c r="EM345" t="s">
        <v>23</v>
      </c>
      <c r="EO345" t="s">
        <v>3</v>
      </c>
      <c r="EQ345">
        <v>0</v>
      </c>
      <c r="ER345">
        <v>2095.5</v>
      </c>
      <c r="ES345">
        <v>10.08</v>
      </c>
      <c r="ET345">
        <v>1.79</v>
      </c>
      <c r="EU345">
        <v>0.02</v>
      </c>
      <c r="EV345">
        <v>2083.63</v>
      </c>
      <c r="EW345">
        <v>3.14</v>
      </c>
      <c r="EX345">
        <v>0</v>
      </c>
      <c r="EY345">
        <v>0</v>
      </c>
      <c r="FQ345">
        <v>0</v>
      </c>
      <c r="FR345">
        <f t="shared" si="294"/>
        <v>0</v>
      </c>
      <c r="FS345">
        <v>0</v>
      </c>
      <c r="FX345">
        <v>70</v>
      </c>
      <c r="FY345">
        <v>10</v>
      </c>
      <c r="GA345" t="s">
        <v>3</v>
      </c>
      <c r="GD345">
        <v>0</v>
      </c>
      <c r="GF345">
        <v>984652662</v>
      </c>
      <c r="GG345">
        <v>2</v>
      </c>
      <c r="GH345">
        <v>1</v>
      </c>
      <c r="GI345">
        <v>-2</v>
      </c>
      <c r="GJ345">
        <v>0</v>
      </c>
      <c r="GK345">
        <f>ROUND(R345*(R12)/100,2)</f>
        <v>0.09</v>
      </c>
      <c r="GL345">
        <f t="shared" si="295"/>
        <v>0</v>
      </c>
      <c r="GM345">
        <f t="shared" si="296"/>
        <v>15049.7</v>
      </c>
      <c r="GN345">
        <f t="shared" si="297"/>
        <v>0</v>
      </c>
      <c r="GO345">
        <f t="shared" si="298"/>
        <v>0</v>
      </c>
      <c r="GP345">
        <f t="shared" si="299"/>
        <v>15049.7</v>
      </c>
      <c r="GR345">
        <v>0</v>
      </c>
      <c r="GS345">
        <v>3</v>
      </c>
      <c r="GT345">
        <v>0</v>
      </c>
      <c r="GU345" t="s">
        <v>3</v>
      </c>
      <c r="GV345">
        <f t="shared" si="300"/>
        <v>0</v>
      </c>
      <c r="GW345">
        <v>1</v>
      </c>
      <c r="GX345">
        <f t="shared" si="301"/>
        <v>0</v>
      </c>
      <c r="HA345">
        <v>0</v>
      </c>
      <c r="HB345">
        <v>0</v>
      </c>
      <c r="HC345">
        <f t="shared" si="302"/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1</v>
      </c>
      <c r="D346">
        <f>ROW(EtalonRes!A193)</f>
        <v>193</v>
      </c>
      <c r="E346" t="s">
        <v>3</v>
      </c>
      <c r="F346" t="s">
        <v>303</v>
      </c>
      <c r="G346" t="s">
        <v>304</v>
      </c>
      <c r="H346" t="s">
        <v>280</v>
      </c>
      <c r="I346">
        <v>2</v>
      </c>
      <c r="J346">
        <v>0</v>
      </c>
      <c r="K346">
        <v>2</v>
      </c>
      <c r="O346">
        <f t="shared" si="270"/>
        <v>9494.14</v>
      </c>
      <c r="P346">
        <f t="shared" si="271"/>
        <v>26.98</v>
      </c>
      <c r="Q346">
        <f t="shared" si="272"/>
        <v>17.86</v>
      </c>
      <c r="R346">
        <f t="shared" si="273"/>
        <v>0.24</v>
      </c>
      <c r="S346">
        <f t="shared" si="274"/>
        <v>9449.2999999999993</v>
      </c>
      <c r="T346">
        <f t="shared" si="275"/>
        <v>0</v>
      </c>
      <c r="U346">
        <f t="shared" si="276"/>
        <v>14.24</v>
      </c>
      <c r="V346">
        <f t="shared" si="277"/>
        <v>0</v>
      </c>
      <c r="W346">
        <f t="shared" si="278"/>
        <v>0</v>
      </c>
      <c r="X346">
        <f t="shared" si="279"/>
        <v>6614.51</v>
      </c>
      <c r="Y346">
        <f t="shared" si="280"/>
        <v>944.93</v>
      </c>
      <c r="AA346">
        <v>-1</v>
      </c>
      <c r="AB346">
        <f t="shared" si="281"/>
        <v>4747.07</v>
      </c>
      <c r="AC346">
        <f>ROUND((ES346),6)</f>
        <v>13.49</v>
      </c>
      <c r="AD346">
        <f>ROUND((((ET346)-(EU346))+AE346),6)</f>
        <v>8.93</v>
      </c>
      <c r="AE346">
        <f>ROUND((EU346),6)</f>
        <v>0.12</v>
      </c>
      <c r="AF346">
        <f>ROUND((EV346),6)</f>
        <v>4724.6499999999996</v>
      </c>
      <c r="AG346">
        <f t="shared" si="282"/>
        <v>0</v>
      </c>
      <c r="AH346">
        <f>(EW346)</f>
        <v>7.12</v>
      </c>
      <c r="AI346">
        <f>(EX346)</f>
        <v>0</v>
      </c>
      <c r="AJ346">
        <f t="shared" si="283"/>
        <v>0</v>
      </c>
      <c r="AK346">
        <v>4747.07</v>
      </c>
      <c r="AL346">
        <v>13.49</v>
      </c>
      <c r="AM346">
        <v>8.93</v>
      </c>
      <c r="AN346">
        <v>0.12</v>
      </c>
      <c r="AO346">
        <v>4724.6499999999996</v>
      </c>
      <c r="AP346">
        <v>0</v>
      </c>
      <c r="AQ346">
        <v>7.12</v>
      </c>
      <c r="AR346">
        <v>0</v>
      </c>
      <c r="AS346">
        <v>0</v>
      </c>
      <c r="AT346">
        <v>70</v>
      </c>
      <c r="AU346">
        <v>10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4</v>
      </c>
      <c r="BJ346" t="s">
        <v>305</v>
      </c>
      <c r="BM346">
        <v>0</v>
      </c>
      <c r="BN346">
        <v>0</v>
      </c>
      <c r="BO346" t="s">
        <v>3</v>
      </c>
      <c r="BP346">
        <v>0</v>
      </c>
      <c r="BQ346">
        <v>1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70</v>
      </c>
      <c r="CA346">
        <v>10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284"/>
        <v>9494.14</v>
      </c>
      <c r="CQ346">
        <f t="shared" si="285"/>
        <v>13.49</v>
      </c>
      <c r="CR346">
        <f>((((ET346)*BB346-(EU346)*BS346)+AE346*BS346)*AV346)</f>
        <v>8.93</v>
      </c>
      <c r="CS346">
        <f t="shared" si="286"/>
        <v>0.12</v>
      </c>
      <c r="CT346">
        <f t="shared" si="287"/>
        <v>4724.6499999999996</v>
      </c>
      <c r="CU346">
        <f t="shared" si="288"/>
        <v>0</v>
      </c>
      <c r="CV346">
        <f t="shared" si="289"/>
        <v>7.12</v>
      </c>
      <c r="CW346">
        <f t="shared" si="290"/>
        <v>0</v>
      </c>
      <c r="CX346">
        <f t="shared" si="291"/>
        <v>0</v>
      </c>
      <c r="CY346">
        <f t="shared" si="292"/>
        <v>6614.51</v>
      </c>
      <c r="CZ346">
        <f t="shared" si="293"/>
        <v>944.93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1013</v>
      </c>
      <c r="DV346" t="s">
        <v>280</v>
      </c>
      <c r="DW346" t="s">
        <v>280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1441815344</v>
      </c>
      <c r="EF346">
        <v>1</v>
      </c>
      <c r="EG346" t="s">
        <v>21</v>
      </c>
      <c r="EH346">
        <v>0</v>
      </c>
      <c r="EI346" t="s">
        <v>3</v>
      </c>
      <c r="EJ346">
        <v>4</v>
      </c>
      <c r="EK346">
        <v>0</v>
      </c>
      <c r="EL346" t="s">
        <v>22</v>
      </c>
      <c r="EM346" t="s">
        <v>23</v>
      </c>
      <c r="EO346" t="s">
        <v>3</v>
      </c>
      <c r="EQ346">
        <v>1311744</v>
      </c>
      <c r="ER346">
        <v>4747.07</v>
      </c>
      <c r="ES346">
        <v>13.49</v>
      </c>
      <c r="ET346">
        <v>8.93</v>
      </c>
      <c r="EU346">
        <v>0.12</v>
      </c>
      <c r="EV346">
        <v>4724.6499999999996</v>
      </c>
      <c r="EW346">
        <v>7.12</v>
      </c>
      <c r="EX346">
        <v>0</v>
      </c>
      <c r="EY346">
        <v>0</v>
      </c>
      <c r="FQ346">
        <v>0</v>
      </c>
      <c r="FR346">
        <f t="shared" si="294"/>
        <v>0</v>
      </c>
      <c r="FS346">
        <v>0</v>
      </c>
      <c r="FX346">
        <v>70</v>
      </c>
      <c r="FY346">
        <v>10</v>
      </c>
      <c r="GA346" t="s">
        <v>3</v>
      </c>
      <c r="GD346">
        <v>0</v>
      </c>
      <c r="GF346">
        <v>867836691</v>
      </c>
      <c r="GG346">
        <v>2</v>
      </c>
      <c r="GH346">
        <v>1</v>
      </c>
      <c r="GI346">
        <v>-2</v>
      </c>
      <c r="GJ346">
        <v>0</v>
      </c>
      <c r="GK346">
        <f>ROUND(R346*(R12)/100,2)</f>
        <v>0.26</v>
      </c>
      <c r="GL346">
        <f t="shared" si="295"/>
        <v>0</v>
      </c>
      <c r="GM346">
        <f t="shared" si="296"/>
        <v>17053.84</v>
      </c>
      <c r="GN346">
        <f t="shared" si="297"/>
        <v>0</v>
      </c>
      <c r="GO346">
        <f t="shared" si="298"/>
        <v>0</v>
      </c>
      <c r="GP346">
        <f t="shared" si="299"/>
        <v>17053.84</v>
      </c>
      <c r="GR346">
        <v>0</v>
      </c>
      <c r="GS346">
        <v>3</v>
      </c>
      <c r="GT346">
        <v>0</v>
      </c>
      <c r="GU346" t="s">
        <v>3</v>
      </c>
      <c r="GV346">
        <f t="shared" si="300"/>
        <v>0</v>
      </c>
      <c r="GW346">
        <v>1</v>
      </c>
      <c r="GX346">
        <f t="shared" si="301"/>
        <v>0</v>
      </c>
      <c r="HA346">
        <v>0</v>
      </c>
      <c r="HB346">
        <v>0</v>
      </c>
      <c r="HC346">
        <f t="shared" si="302"/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1</v>
      </c>
      <c r="D347">
        <f>ROW(EtalonRes!A196)</f>
        <v>196</v>
      </c>
      <c r="E347" t="s">
        <v>3</v>
      </c>
      <c r="F347" t="s">
        <v>306</v>
      </c>
      <c r="G347" t="s">
        <v>307</v>
      </c>
      <c r="H347" t="s">
        <v>280</v>
      </c>
      <c r="I347">
        <v>1</v>
      </c>
      <c r="J347">
        <v>0</v>
      </c>
      <c r="K347">
        <v>1</v>
      </c>
      <c r="O347">
        <f t="shared" si="270"/>
        <v>3703.34</v>
      </c>
      <c r="P347">
        <f t="shared" si="271"/>
        <v>3.14</v>
      </c>
      <c r="Q347">
        <f t="shared" si="272"/>
        <v>10.72</v>
      </c>
      <c r="R347">
        <f t="shared" si="273"/>
        <v>0.14000000000000001</v>
      </c>
      <c r="S347">
        <f t="shared" si="274"/>
        <v>3689.48</v>
      </c>
      <c r="T347">
        <f t="shared" si="275"/>
        <v>0</v>
      </c>
      <c r="U347">
        <f t="shared" si="276"/>
        <v>5.56</v>
      </c>
      <c r="V347">
        <f t="shared" si="277"/>
        <v>0</v>
      </c>
      <c r="W347">
        <f t="shared" si="278"/>
        <v>0</v>
      </c>
      <c r="X347">
        <f t="shared" si="279"/>
        <v>2582.64</v>
      </c>
      <c r="Y347">
        <f t="shared" si="280"/>
        <v>368.95</v>
      </c>
      <c r="AA347">
        <v>-1</v>
      </c>
      <c r="AB347">
        <f t="shared" si="281"/>
        <v>3703.34</v>
      </c>
      <c r="AC347">
        <f>ROUND(((ES347*2)),6)</f>
        <v>3.14</v>
      </c>
      <c r="AD347">
        <f>ROUND(((((ET347*2))-((EU347*2)))+AE347),6)</f>
        <v>10.72</v>
      </c>
      <c r="AE347">
        <f>ROUND(((EU347*2)),6)</f>
        <v>0.14000000000000001</v>
      </c>
      <c r="AF347">
        <f>ROUND(((EV347*2)),6)</f>
        <v>3689.48</v>
      </c>
      <c r="AG347">
        <f t="shared" si="282"/>
        <v>0</v>
      </c>
      <c r="AH347">
        <f>((EW347*2))</f>
        <v>5.56</v>
      </c>
      <c r="AI347">
        <f>((EX347*2))</f>
        <v>0</v>
      </c>
      <c r="AJ347">
        <f t="shared" si="283"/>
        <v>0</v>
      </c>
      <c r="AK347">
        <v>1851.67</v>
      </c>
      <c r="AL347">
        <v>1.57</v>
      </c>
      <c r="AM347">
        <v>5.36</v>
      </c>
      <c r="AN347">
        <v>7.0000000000000007E-2</v>
      </c>
      <c r="AO347">
        <v>1844.74</v>
      </c>
      <c r="AP347">
        <v>0</v>
      </c>
      <c r="AQ347">
        <v>2.78</v>
      </c>
      <c r="AR347">
        <v>0</v>
      </c>
      <c r="AS347">
        <v>0</v>
      </c>
      <c r="AT347">
        <v>70</v>
      </c>
      <c r="AU347">
        <v>10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4</v>
      </c>
      <c r="BJ347" t="s">
        <v>308</v>
      </c>
      <c r="BM347">
        <v>0</v>
      </c>
      <c r="BN347">
        <v>0</v>
      </c>
      <c r="BO347" t="s">
        <v>3</v>
      </c>
      <c r="BP347">
        <v>0</v>
      </c>
      <c r="BQ347">
        <v>1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70</v>
      </c>
      <c r="CA347">
        <v>10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284"/>
        <v>3703.34</v>
      </c>
      <c r="CQ347">
        <f t="shared" si="285"/>
        <v>3.14</v>
      </c>
      <c r="CR347">
        <f>(((((ET347*2))*BB347-((EU347*2))*BS347)+AE347*BS347)*AV347)</f>
        <v>10.72</v>
      </c>
      <c r="CS347">
        <f t="shared" si="286"/>
        <v>0.14000000000000001</v>
      </c>
      <c r="CT347">
        <f t="shared" si="287"/>
        <v>3689.48</v>
      </c>
      <c r="CU347">
        <f t="shared" si="288"/>
        <v>0</v>
      </c>
      <c r="CV347">
        <f t="shared" si="289"/>
        <v>5.56</v>
      </c>
      <c r="CW347">
        <f t="shared" si="290"/>
        <v>0</v>
      </c>
      <c r="CX347">
        <f t="shared" si="291"/>
        <v>0</v>
      </c>
      <c r="CY347">
        <f t="shared" si="292"/>
        <v>2582.636</v>
      </c>
      <c r="CZ347">
        <f t="shared" si="293"/>
        <v>368.94800000000004</v>
      </c>
      <c r="DC347" t="s">
        <v>3</v>
      </c>
      <c r="DD347" t="s">
        <v>38</v>
      </c>
      <c r="DE347" t="s">
        <v>38</v>
      </c>
      <c r="DF347" t="s">
        <v>38</v>
      </c>
      <c r="DG347" t="s">
        <v>38</v>
      </c>
      <c r="DH347" t="s">
        <v>3</v>
      </c>
      <c r="DI347" t="s">
        <v>38</v>
      </c>
      <c r="DJ347" t="s">
        <v>38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1013</v>
      </c>
      <c r="DV347" t="s">
        <v>280</v>
      </c>
      <c r="DW347" t="s">
        <v>280</v>
      </c>
      <c r="DX347">
        <v>1</v>
      </c>
      <c r="DZ347" t="s">
        <v>3</v>
      </c>
      <c r="EA347" t="s">
        <v>3</v>
      </c>
      <c r="EB347" t="s">
        <v>3</v>
      </c>
      <c r="EC347" t="s">
        <v>3</v>
      </c>
      <c r="EE347">
        <v>1441815344</v>
      </c>
      <c r="EF347">
        <v>1</v>
      </c>
      <c r="EG347" t="s">
        <v>21</v>
      </c>
      <c r="EH347">
        <v>0</v>
      </c>
      <c r="EI347" t="s">
        <v>3</v>
      </c>
      <c r="EJ347">
        <v>4</v>
      </c>
      <c r="EK347">
        <v>0</v>
      </c>
      <c r="EL347" t="s">
        <v>22</v>
      </c>
      <c r="EM347" t="s">
        <v>23</v>
      </c>
      <c r="EO347" t="s">
        <v>3</v>
      </c>
      <c r="EQ347">
        <v>1024</v>
      </c>
      <c r="ER347">
        <v>1851.67</v>
      </c>
      <c r="ES347">
        <v>1.57</v>
      </c>
      <c r="ET347">
        <v>5.36</v>
      </c>
      <c r="EU347">
        <v>7.0000000000000007E-2</v>
      </c>
      <c r="EV347">
        <v>1844.74</v>
      </c>
      <c r="EW347">
        <v>2.78</v>
      </c>
      <c r="EX347">
        <v>0</v>
      </c>
      <c r="EY347">
        <v>0</v>
      </c>
      <c r="FQ347">
        <v>0</v>
      </c>
      <c r="FR347">
        <f t="shared" si="294"/>
        <v>0</v>
      </c>
      <c r="FS347">
        <v>0</v>
      </c>
      <c r="FX347">
        <v>70</v>
      </c>
      <c r="FY347">
        <v>10</v>
      </c>
      <c r="GA347" t="s">
        <v>3</v>
      </c>
      <c r="GD347">
        <v>0</v>
      </c>
      <c r="GF347">
        <v>-905773843</v>
      </c>
      <c r="GG347">
        <v>2</v>
      </c>
      <c r="GH347">
        <v>1</v>
      </c>
      <c r="GI347">
        <v>-2</v>
      </c>
      <c r="GJ347">
        <v>0</v>
      </c>
      <c r="GK347">
        <f>ROUND(R347*(R12)/100,2)</f>
        <v>0.15</v>
      </c>
      <c r="GL347">
        <f t="shared" si="295"/>
        <v>0</v>
      </c>
      <c r="GM347">
        <f t="shared" si="296"/>
        <v>6655.08</v>
      </c>
      <c r="GN347">
        <f t="shared" si="297"/>
        <v>0</v>
      </c>
      <c r="GO347">
        <f t="shared" si="298"/>
        <v>0</v>
      </c>
      <c r="GP347">
        <f t="shared" si="299"/>
        <v>6655.08</v>
      </c>
      <c r="GR347">
        <v>0</v>
      </c>
      <c r="GS347">
        <v>3</v>
      </c>
      <c r="GT347">
        <v>0</v>
      </c>
      <c r="GU347" t="s">
        <v>3</v>
      </c>
      <c r="GV347">
        <f t="shared" si="300"/>
        <v>0</v>
      </c>
      <c r="GW347">
        <v>1</v>
      </c>
      <c r="GX347">
        <f t="shared" si="301"/>
        <v>0</v>
      </c>
      <c r="HA347">
        <v>0</v>
      </c>
      <c r="HB347">
        <v>0</v>
      </c>
      <c r="HC347">
        <f t="shared" si="302"/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1</v>
      </c>
      <c r="D348">
        <f>ROW(EtalonRes!A199)</f>
        <v>199</v>
      </c>
      <c r="E348" t="s">
        <v>309</v>
      </c>
      <c r="F348" t="s">
        <v>310</v>
      </c>
      <c r="G348" t="s">
        <v>311</v>
      </c>
      <c r="H348" t="s">
        <v>280</v>
      </c>
      <c r="I348">
        <v>1</v>
      </c>
      <c r="J348">
        <v>0</v>
      </c>
      <c r="K348">
        <v>1</v>
      </c>
      <c r="O348">
        <f t="shared" si="270"/>
        <v>6731.66</v>
      </c>
      <c r="P348">
        <f t="shared" si="271"/>
        <v>32.119999999999997</v>
      </c>
      <c r="Q348">
        <f t="shared" si="272"/>
        <v>10.72</v>
      </c>
      <c r="R348">
        <f t="shared" si="273"/>
        <v>0.14000000000000001</v>
      </c>
      <c r="S348">
        <f t="shared" si="274"/>
        <v>6688.82</v>
      </c>
      <c r="T348">
        <f t="shared" si="275"/>
        <v>0</v>
      </c>
      <c r="U348">
        <f t="shared" si="276"/>
        <v>10.08</v>
      </c>
      <c r="V348">
        <f t="shared" si="277"/>
        <v>0</v>
      </c>
      <c r="W348">
        <f t="shared" si="278"/>
        <v>0</v>
      </c>
      <c r="X348">
        <f t="shared" si="279"/>
        <v>4682.17</v>
      </c>
      <c r="Y348">
        <f t="shared" si="280"/>
        <v>668.88</v>
      </c>
      <c r="AA348">
        <v>1470268931</v>
      </c>
      <c r="AB348">
        <f t="shared" si="281"/>
        <v>6731.66</v>
      </c>
      <c r="AC348">
        <f>ROUND((ES348),6)</f>
        <v>32.119999999999997</v>
      </c>
      <c r="AD348">
        <f>ROUND(((((ET348*2))-((EU348*2)))+AE348),6)</f>
        <v>10.72</v>
      </c>
      <c r="AE348">
        <f>ROUND(((EU348*2)),6)</f>
        <v>0.14000000000000001</v>
      </c>
      <c r="AF348">
        <f>ROUND(((EV348*2)),6)</f>
        <v>6688.82</v>
      </c>
      <c r="AG348">
        <f t="shared" si="282"/>
        <v>0</v>
      </c>
      <c r="AH348">
        <f>((EW348*2))</f>
        <v>10.08</v>
      </c>
      <c r="AI348">
        <f>((EX348*2))</f>
        <v>0</v>
      </c>
      <c r="AJ348">
        <f t="shared" si="283"/>
        <v>0</v>
      </c>
      <c r="AK348">
        <v>3381.89</v>
      </c>
      <c r="AL348">
        <v>32.119999999999997</v>
      </c>
      <c r="AM348">
        <v>5.36</v>
      </c>
      <c r="AN348">
        <v>7.0000000000000007E-2</v>
      </c>
      <c r="AO348">
        <v>3344.41</v>
      </c>
      <c r="AP348">
        <v>0</v>
      </c>
      <c r="AQ348">
        <v>5.04</v>
      </c>
      <c r="AR348">
        <v>0</v>
      </c>
      <c r="AS348">
        <v>0</v>
      </c>
      <c r="AT348">
        <v>70</v>
      </c>
      <c r="AU348">
        <v>10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4</v>
      </c>
      <c r="BJ348" t="s">
        <v>312</v>
      </c>
      <c r="BM348">
        <v>0</v>
      </c>
      <c r="BN348">
        <v>0</v>
      </c>
      <c r="BO348" t="s">
        <v>3</v>
      </c>
      <c r="BP348">
        <v>0</v>
      </c>
      <c r="BQ348">
        <v>1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70</v>
      </c>
      <c r="CA348">
        <v>10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284"/>
        <v>6731.66</v>
      </c>
      <c r="CQ348">
        <f t="shared" si="285"/>
        <v>32.119999999999997</v>
      </c>
      <c r="CR348">
        <f>(((((ET348*2))*BB348-((EU348*2))*BS348)+AE348*BS348)*AV348)</f>
        <v>10.72</v>
      </c>
      <c r="CS348">
        <f t="shared" si="286"/>
        <v>0.14000000000000001</v>
      </c>
      <c r="CT348">
        <f t="shared" si="287"/>
        <v>6688.82</v>
      </c>
      <c r="CU348">
        <f t="shared" si="288"/>
        <v>0</v>
      </c>
      <c r="CV348">
        <f t="shared" si="289"/>
        <v>10.08</v>
      </c>
      <c r="CW348">
        <f t="shared" si="290"/>
        <v>0</v>
      </c>
      <c r="CX348">
        <f t="shared" si="291"/>
        <v>0</v>
      </c>
      <c r="CY348">
        <f t="shared" si="292"/>
        <v>4682.174</v>
      </c>
      <c r="CZ348">
        <f t="shared" si="293"/>
        <v>668.88199999999995</v>
      </c>
      <c r="DC348" t="s">
        <v>3</v>
      </c>
      <c r="DD348" t="s">
        <v>3</v>
      </c>
      <c r="DE348" t="s">
        <v>38</v>
      </c>
      <c r="DF348" t="s">
        <v>38</v>
      </c>
      <c r="DG348" t="s">
        <v>38</v>
      </c>
      <c r="DH348" t="s">
        <v>3</v>
      </c>
      <c r="DI348" t="s">
        <v>38</v>
      </c>
      <c r="DJ348" t="s">
        <v>38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1013</v>
      </c>
      <c r="DV348" t="s">
        <v>280</v>
      </c>
      <c r="DW348" t="s">
        <v>280</v>
      </c>
      <c r="DX348">
        <v>1</v>
      </c>
      <c r="DZ348" t="s">
        <v>3</v>
      </c>
      <c r="EA348" t="s">
        <v>3</v>
      </c>
      <c r="EB348" t="s">
        <v>3</v>
      </c>
      <c r="EC348" t="s">
        <v>3</v>
      </c>
      <c r="EE348">
        <v>1441815344</v>
      </c>
      <c r="EF348">
        <v>1</v>
      </c>
      <c r="EG348" t="s">
        <v>21</v>
      </c>
      <c r="EH348">
        <v>0</v>
      </c>
      <c r="EI348" t="s">
        <v>3</v>
      </c>
      <c r="EJ348">
        <v>4</v>
      </c>
      <c r="EK348">
        <v>0</v>
      </c>
      <c r="EL348" t="s">
        <v>22</v>
      </c>
      <c r="EM348" t="s">
        <v>23</v>
      </c>
      <c r="EO348" t="s">
        <v>3</v>
      </c>
      <c r="EQ348">
        <v>0</v>
      </c>
      <c r="ER348">
        <v>3381.89</v>
      </c>
      <c r="ES348">
        <v>32.119999999999997</v>
      </c>
      <c r="ET348">
        <v>5.36</v>
      </c>
      <c r="EU348">
        <v>7.0000000000000007E-2</v>
      </c>
      <c r="EV348">
        <v>3344.41</v>
      </c>
      <c r="EW348">
        <v>5.04</v>
      </c>
      <c r="EX348">
        <v>0</v>
      </c>
      <c r="EY348">
        <v>0</v>
      </c>
      <c r="FQ348">
        <v>0</v>
      </c>
      <c r="FR348">
        <f t="shared" si="294"/>
        <v>0</v>
      </c>
      <c r="FS348">
        <v>0</v>
      </c>
      <c r="FX348">
        <v>70</v>
      </c>
      <c r="FY348">
        <v>10</v>
      </c>
      <c r="GA348" t="s">
        <v>3</v>
      </c>
      <c r="GD348">
        <v>0</v>
      </c>
      <c r="GF348">
        <v>1541964264</v>
      </c>
      <c r="GG348">
        <v>2</v>
      </c>
      <c r="GH348">
        <v>1</v>
      </c>
      <c r="GI348">
        <v>-2</v>
      </c>
      <c r="GJ348">
        <v>0</v>
      </c>
      <c r="GK348">
        <f>ROUND(R348*(R12)/100,2)</f>
        <v>0.15</v>
      </c>
      <c r="GL348">
        <f t="shared" si="295"/>
        <v>0</v>
      </c>
      <c r="GM348">
        <f t="shared" si="296"/>
        <v>12082.86</v>
      </c>
      <c r="GN348">
        <f t="shared" si="297"/>
        <v>0</v>
      </c>
      <c r="GO348">
        <f t="shared" si="298"/>
        <v>0</v>
      </c>
      <c r="GP348">
        <f t="shared" si="299"/>
        <v>12082.86</v>
      </c>
      <c r="GR348">
        <v>0</v>
      </c>
      <c r="GS348">
        <v>3</v>
      </c>
      <c r="GT348">
        <v>0</v>
      </c>
      <c r="GU348" t="s">
        <v>3</v>
      </c>
      <c r="GV348">
        <f t="shared" si="300"/>
        <v>0</v>
      </c>
      <c r="GW348">
        <v>1</v>
      </c>
      <c r="GX348">
        <f t="shared" si="301"/>
        <v>0</v>
      </c>
      <c r="HA348">
        <v>0</v>
      </c>
      <c r="HB348">
        <v>0</v>
      </c>
      <c r="HC348">
        <f t="shared" si="302"/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45" x14ac:dyDescent="0.2">
      <c r="A349">
        <v>17</v>
      </c>
      <c r="B349">
        <v>1</v>
      </c>
      <c r="D349">
        <f>ROW(EtalonRes!A203)</f>
        <v>203</v>
      </c>
      <c r="E349" t="s">
        <v>3</v>
      </c>
      <c r="F349" t="s">
        <v>313</v>
      </c>
      <c r="G349" t="s">
        <v>314</v>
      </c>
      <c r="H349" t="s">
        <v>280</v>
      </c>
      <c r="I349">
        <v>1</v>
      </c>
      <c r="J349">
        <v>0</v>
      </c>
      <c r="K349">
        <v>1</v>
      </c>
      <c r="O349">
        <f t="shared" si="270"/>
        <v>9520.67</v>
      </c>
      <c r="P349">
        <f t="shared" si="271"/>
        <v>41.61</v>
      </c>
      <c r="Q349">
        <f t="shared" si="272"/>
        <v>29.75</v>
      </c>
      <c r="R349">
        <f t="shared" si="273"/>
        <v>0.41</v>
      </c>
      <c r="S349">
        <f t="shared" si="274"/>
        <v>9449.31</v>
      </c>
      <c r="T349">
        <f t="shared" si="275"/>
        <v>0</v>
      </c>
      <c r="U349">
        <f t="shared" si="276"/>
        <v>14.24</v>
      </c>
      <c r="V349">
        <f t="shared" si="277"/>
        <v>0</v>
      </c>
      <c r="W349">
        <f t="shared" si="278"/>
        <v>0</v>
      </c>
      <c r="X349">
        <f t="shared" si="279"/>
        <v>6614.52</v>
      </c>
      <c r="Y349">
        <f t="shared" si="280"/>
        <v>944.93</v>
      </c>
      <c r="AA349">
        <v>-1</v>
      </c>
      <c r="AB349">
        <f t="shared" si="281"/>
        <v>9520.67</v>
      </c>
      <c r="AC349">
        <f>ROUND((ES349),6)</f>
        <v>41.61</v>
      </c>
      <c r="AD349">
        <f>ROUND((((ET349)-(EU349))+AE349),6)</f>
        <v>29.75</v>
      </c>
      <c r="AE349">
        <f t="shared" ref="AE349:AF351" si="305">ROUND((EU349),6)</f>
        <v>0.41</v>
      </c>
      <c r="AF349">
        <f t="shared" si="305"/>
        <v>9449.31</v>
      </c>
      <c r="AG349">
        <f t="shared" si="282"/>
        <v>0</v>
      </c>
      <c r="AH349">
        <f t="shared" ref="AH349:AI351" si="306">(EW349)</f>
        <v>14.24</v>
      </c>
      <c r="AI349">
        <f t="shared" si="306"/>
        <v>0</v>
      </c>
      <c r="AJ349">
        <f t="shared" si="283"/>
        <v>0</v>
      </c>
      <c r="AK349">
        <v>9520.67</v>
      </c>
      <c r="AL349">
        <v>41.61</v>
      </c>
      <c r="AM349">
        <v>29.75</v>
      </c>
      <c r="AN349">
        <v>0.41</v>
      </c>
      <c r="AO349">
        <v>9449.31</v>
      </c>
      <c r="AP349">
        <v>0</v>
      </c>
      <c r="AQ349">
        <v>14.24</v>
      </c>
      <c r="AR349">
        <v>0</v>
      </c>
      <c r="AS349">
        <v>0</v>
      </c>
      <c r="AT349">
        <v>70</v>
      </c>
      <c r="AU349">
        <v>10</v>
      </c>
      <c r="AV349">
        <v>1</v>
      </c>
      <c r="AW349">
        <v>1</v>
      </c>
      <c r="AZ349">
        <v>1</v>
      </c>
      <c r="BA349">
        <v>1</v>
      </c>
      <c r="BB349">
        <v>1</v>
      </c>
      <c r="BC349">
        <v>1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4</v>
      </c>
      <c r="BJ349" t="s">
        <v>315</v>
      </c>
      <c r="BM349">
        <v>0</v>
      </c>
      <c r="BN349">
        <v>0</v>
      </c>
      <c r="BO349" t="s">
        <v>3</v>
      </c>
      <c r="BP349">
        <v>0</v>
      </c>
      <c r="BQ349">
        <v>1</v>
      </c>
      <c r="BR349">
        <v>0</v>
      </c>
      <c r="BS349">
        <v>1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70</v>
      </c>
      <c r="CA349">
        <v>10</v>
      </c>
      <c r="CB349" t="s">
        <v>3</v>
      </c>
      <c r="CE349">
        <v>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 t="shared" si="284"/>
        <v>9520.67</v>
      </c>
      <c r="CQ349">
        <f t="shared" si="285"/>
        <v>41.61</v>
      </c>
      <c r="CR349">
        <f>((((ET349)*BB349-(EU349)*BS349)+AE349*BS349)*AV349)</f>
        <v>29.75</v>
      </c>
      <c r="CS349">
        <f t="shared" si="286"/>
        <v>0.41</v>
      </c>
      <c r="CT349">
        <f t="shared" si="287"/>
        <v>9449.31</v>
      </c>
      <c r="CU349">
        <f t="shared" si="288"/>
        <v>0</v>
      </c>
      <c r="CV349">
        <f t="shared" si="289"/>
        <v>14.24</v>
      </c>
      <c r="CW349">
        <f t="shared" si="290"/>
        <v>0</v>
      </c>
      <c r="CX349">
        <f t="shared" si="291"/>
        <v>0</v>
      </c>
      <c r="CY349">
        <f t="shared" si="292"/>
        <v>6614.5169999999998</v>
      </c>
      <c r="CZ349">
        <f t="shared" si="293"/>
        <v>944.93099999999993</v>
      </c>
      <c r="DC349" t="s">
        <v>3</v>
      </c>
      <c r="DD349" t="s">
        <v>3</v>
      </c>
      <c r="DE349" t="s">
        <v>3</v>
      </c>
      <c r="DF349" t="s">
        <v>3</v>
      </c>
      <c r="DG349" t="s">
        <v>3</v>
      </c>
      <c r="DH349" t="s">
        <v>3</v>
      </c>
      <c r="DI349" t="s">
        <v>3</v>
      </c>
      <c r="DJ349" t="s">
        <v>3</v>
      </c>
      <c r="DK349" t="s">
        <v>3</v>
      </c>
      <c r="DL349" t="s">
        <v>3</v>
      </c>
      <c r="DM349" t="s">
        <v>3</v>
      </c>
      <c r="DN349">
        <v>0</v>
      </c>
      <c r="DO349">
        <v>0</v>
      </c>
      <c r="DP349">
        <v>1</v>
      </c>
      <c r="DQ349">
        <v>1</v>
      </c>
      <c r="DU349">
        <v>1013</v>
      </c>
      <c r="DV349" t="s">
        <v>280</v>
      </c>
      <c r="DW349" t="s">
        <v>280</v>
      </c>
      <c r="DX349">
        <v>1</v>
      </c>
      <c r="DZ349" t="s">
        <v>3</v>
      </c>
      <c r="EA349" t="s">
        <v>3</v>
      </c>
      <c r="EB349" t="s">
        <v>3</v>
      </c>
      <c r="EC349" t="s">
        <v>3</v>
      </c>
      <c r="EE349">
        <v>1441815344</v>
      </c>
      <c r="EF349">
        <v>1</v>
      </c>
      <c r="EG349" t="s">
        <v>21</v>
      </c>
      <c r="EH349">
        <v>0</v>
      </c>
      <c r="EI349" t="s">
        <v>3</v>
      </c>
      <c r="EJ349">
        <v>4</v>
      </c>
      <c r="EK349">
        <v>0</v>
      </c>
      <c r="EL349" t="s">
        <v>22</v>
      </c>
      <c r="EM349" t="s">
        <v>23</v>
      </c>
      <c r="EO349" t="s">
        <v>3</v>
      </c>
      <c r="EQ349">
        <v>1311744</v>
      </c>
      <c r="ER349">
        <v>9520.67</v>
      </c>
      <c r="ES349">
        <v>41.61</v>
      </c>
      <c r="ET349">
        <v>29.75</v>
      </c>
      <c r="EU349">
        <v>0.41</v>
      </c>
      <c r="EV349">
        <v>9449.31</v>
      </c>
      <c r="EW349">
        <v>14.24</v>
      </c>
      <c r="EX349">
        <v>0</v>
      </c>
      <c r="EY349">
        <v>0</v>
      </c>
      <c r="FQ349">
        <v>0</v>
      </c>
      <c r="FR349">
        <f t="shared" si="294"/>
        <v>0</v>
      </c>
      <c r="FS349">
        <v>0</v>
      </c>
      <c r="FX349">
        <v>70</v>
      </c>
      <c r="FY349">
        <v>10</v>
      </c>
      <c r="GA349" t="s">
        <v>3</v>
      </c>
      <c r="GD349">
        <v>0</v>
      </c>
      <c r="GF349">
        <v>-719631190</v>
      </c>
      <c r="GG349">
        <v>2</v>
      </c>
      <c r="GH349">
        <v>1</v>
      </c>
      <c r="GI349">
        <v>-2</v>
      </c>
      <c r="GJ349">
        <v>0</v>
      </c>
      <c r="GK349">
        <f>ROUND(R349*(R12)/100,2)</f>
        <v>0.44</v>
      </c>
      <c r="GL349">
        <f t="shared" si="295"/>
        <v>0</v>
      </c>
      <c r="GM349">
        <f t="shared" si="296"/>
        <v>17080.560000000001</v>
      </c>
      <c r="GN349">
        <f t="shared" si="297"/>
        <v>0</v>
      </c>
      <c r="GO349">
        <f t="shared" si="298"/>
        <v>0</v>
      </c>
      <c r="GP349">
        <f t="shared" si="299"/>
        <v>17080.560000000001</v>
      </c>
      <c r="GR349">
        <v>0</v>
      </c>
      <c r="GS349">
        <v>3</v>
      </c>
      <c r="GT349">
        <v>0</v>
      </c>
      <c r="GU349" t="s">
        <v>3</v>
      </c>
      <c r="GV349">
        <f t="shared" si="300"/>
        <v>0</v>
      </c>
      <c r="GW349">
        <v>1</v>
      </c>
      <c r="GX349">
        <f t="shared" si="301"/>
        <v>0</v>
      </c>
      <c r="HA349">
        <v>0</v>
      </c>
      <c r="HB349">
        <v>0</v>
      </c>
      <c r="HC349">
        <f t="shared" si="302"/>
        <v>0</v>
      </c>
      <c r="HE349" t="s">
        <v>3</v>
      </c>
      <c r="HF349" t="s">
        <v>3</v>
      </c>
      <c r="HM349" t="s">
        <v>3</v>
      </c>
      <c r="HN349" t="s">
        <v>3</v>
      </c>
      <c r="HO349" t="s">
        <v>3</v>
      </c>
      <c r="HP349" t="s">
        <v>3</v>
      </c>
      <c r="HQ349" t="s">
        <v>3</v>
      </c>
      <c r="IK349">
        <v>0</v>
      </c>
    </row>
    <row r="350" spans="1:245" x14ac:dyDescent="0.2">
      <c r="A350">
        <v>17</v>
      </c>
      <c r="B350">
        <v>1</v>
      </c>
      <c r="D350">
        <f>ROW(EtalonRes!A204)</f>
        <v>204</v>
      </c>
      <c r="E350" t="s">
        <v>3</v>
      </c>
      <c r="F350" t="s">
        <v>316</v>
      </c>
      <c r="G350" t="s">
        <v>317</v>
      </c>
      <c r="H350" t="s">
        <v>32</v>
      </c>
      <c r="I350">
        <v>85</v>
      </c>
      <c r="J350">
        <v>0</v>
      </c>
      <c r="K350">
        <v>85</v>
      </c>
      <c r="O350">
        <f t="shared" si="270"/>
        <v>77721.45</v>
      </c>
      <c r="P350">
        <f t="shared" si="271"/>
        <v>0</v>
      </c>
      <c r="Q350">
        <f t="shared" si="272"/>
        <v>0</v>
      </c>
      <c r="R350">
        <f t="shared" si="273"/>
        <v>0</v>
      </c>
      <c r="S350">
        <f t="shared" si="274"/>
        <v>77721.45</v>
      </c>
      <c r="T350">
        <f t="shared" si="275"/>
        <v>0</v>
      </c>
      <c r="U350">
        <f t="shared" si="276"/>
        <v>142.79999999999998</v>
      </c>
      <c r="V350">
        <f t="shared" si="277"/>
        <v>0</v>
      </c>
      <c r="W350">
        <f t="shared" si="278"/>
        <v>0</v>
      </c>
      <c r="X350">
        <f t="shared" si="279"/>
        <v>54405.02</v>
      </c>
      <c r="Y350">
        <f t="shared" si="280"/>
        <v>7772.15</v>
      </c>
      <c r="AA350">
        <v>-1</v>
      </c>
      <c r="AB350">
        <f t="shared" si="281"/>
        <v>914.37</v>
      </c>
      <c r="AC350">
        <f>ROUND((ES350),6)</f>
        <v>0</v>
      </c>
      <c r="AD350">
        <f>ROUND((((ET350)-(EU350))+AE350),6)</f>
        <v>0</v>
      </c>
      <c r="AE350">
        <f t="shared" si="305"/>
        <v>0</v>
      </c>
      <c r="AF350">
        <f t="shared" si="305"/>
        <v>914.37</v>
      </c>
      <c r="AG350">
        <f t="shared" si="282"/>
        <v>0</v>
      </c>
      <c r="AH350">
        <f t="shared" si="306"/>
        <v>1.68</v>
      </c>
      <c r="AI350">
        <f t="shared" si="306"/>
        <v>0</v>
      </c>
      <c r="AJ350">
        <f t="shared" si="283"/>
        <v>0</v>
      </c>
      <c r="AK350">
        <v>914.37</v>
      </c>
      <c r="AL350">
        <v>0</v>
      </c>
      <c r="AM350">
        <v>0</v>
      </c>
      <c r="AN350">
        <v>0</v>
      </c>
      <c r="AO350">
        <v>914.37</v>
      </c>
      <c r="AP350">
        <v>0</v>
      </c>
      <c r="AQ350">
        <v>1.68</v>
      </c>
      <c r="AR350">
        <v>0</v>
      </c>
      <c r="AS350">
        <v>0</v>
      </c>
      <c r="AT350">
        <v>70</v>
      </c>
      <c r="AU350">
        <v>10</v>
      </c>
      <c r="AV350">
        <v>1</v>
      </c>
      <c r="AW350">
        <v>1</v>
      </c>
      <c r="AZ350">
        <v>1</v>
      </c>
      <c r="BA350">
        <v>1</v>
      </c>
      <c r="BB350">
        <v>1</v>
      </c>
      <c r="BC350">
        <v>1</v>
      </c>
      <c r="BD350" t="s">
        <v>3</v>
      </c>
      <c r="BE350" t="s">
        <v>3</v>
      </c>
      <c r="BF350" t="s">
        <v>3</v>
      </c>
      <c r="BG350" t="s">
        <v>3</v>
      </c>
      <c r="BH350">
        <v>0</v>
      </c>
      <c r="BI350">
        <v>4</v>
      </c>
      <c r="BJ350" t="s">
        <v>318</v>
      </c>
      <c r="BM350">
        <v>0</v>
      </c>
      <c r="BN350">
        <v>0</v>
      </c>
      <c r="BO350" t="s">
        <v>3</v>
      </c>
      <c r="BP350">
        <v>0</v>
      </c>
      <c r="BQ350">
        <v>1</v>
      </c>
      <c r="BR350">
        <v>0</v>
      </c>
      <c r="BS350">
        <v>1</v>
      </c>
      <c r="BT350">
        <v>1</v>
      </c>
      <c r="BU350">
        <v>1</v>
      </c>
      <c r="BV350">
        <v>1</v>
      </c>
      <c r="BW350">
        <v>1</v>
      </c>
      <c r="BX350">
        <v>1</v>
      </c>
      <c r="BY350" t="s">
        <v>3</v>
      </c>
      <c r="BZ350">
        <v>70</v>
      </c>
      <c r="CA350">
        <v>10</v>
      </c>
      <c r="CB350" t="s">
        <v>3</v>
      </c>
      <c r="CE350">
        <v>0</v>
      </c>
      <c r="CF350">
        <v>0</v>
      </c>
      <c r="CG350">
        <v>0</v>
      </c>
      <c r="CM350">
        <v>0</v>
      </c>
      <c r="CN350" t="s">
        <v>3</v>
      </c>
      <c r="CO350">
        <v>0</v>
      </c>
      <c r="CP350">
        <f t="shared" si="284"/>
        <v>77721.45</v>
      </c>
      <c r="CQ350">
        <f t="shared" si="285"/>
        <v>0</v>
      </c>
      <c r="CR350">
        <f>((((ET350)*BB350-(EU350)*BS350)+AE350*BS350)*AV350)</f>
        <v>0</v>
      </c>
      <c r="CS350">
        <f t="shared" si="286"/>
        <v>0</v>
      </c>
      <c r="CT350">
        <f t="shared" si="287"/>
        <v>914.37</v>
      </c>
      <c r="CU350">
        <f t="shared" si="288"/>
        <v>0</v>
      </c>
      <c r="CV350">
        <f t="shared" si="289"/>
        <v>1.68</v>
      </c>
      <c r="CW350">
        <f t="shared" si="290"/>
        <v>0</v>
      </c>
      <c r="CX350">
        <f t="shared" si="291"/>
        <v>0</v>
      </c>
      <c r="CY350">
        <f t="shared" si="292"/>
        <v>54405.014999999999</v>
      </c>
      <c r="CZ350">
        <f t="shared" si="293"/>
        <v>7772.1450000000004</v>
      </c>
      <c r="DC350" t="s">
        <v>3</v>
      </c>
      <c r="DD350" t="s">
        <v>3</v>
      </c>
      <c r="DE350" t="s">
        <v>3</v>
      </c>
      <c r="DF350" t="s">
        <v>3</v>
      </c>
      <c r="DG350" t="s">
        <v>3</v>
      </c>
      <c r="DH350" t="s">
        <v>3</v>
      </c>
      <c r="DI350" t="s">
        <v>3</v>
      </c>
      <c r="DJ350" t="s">
        <v>3</v>
      </c>
      <c r="DK350" t="s">
        <v>3</v>
      </c>
      <c r="DL350" t="s">
        <v>3</v>
      </c>
      <c r="DM350" t="s">
        <v>3</v>
      </c>
      <c r="DN350">
        <v>0</v>
      </c>
      <c r="DO350">
        <v>0</v>
      </c>
      <c r="DP350">
        <v>1</v>
      </c>
      <c r="DQ350">
        <v>1</v>
      </c>
      <c r="DU350">
        <v>16987630</v>
      </c>
      <c r="DV350" t="s">
        <v>32</v>
      </c>
      <c r="DW350" t="s">
        <v>32</v>
      </c>
      <c r="DX350">
        <v>1</v>
      </c>
      <c r="DZ350" t="s">
        <v>3</v>
      </c>
      <c r="EA350" t="s">
        <v>3</v>
      </c>
      <c r="EB350" t="s">
        <v>3</v>
      </c>
      <c r="EC350" t="s">
        <v>3</v>
      </c>
      <c r="EE350">
        <v>1441815344</v>
      </c>
      <c r="EF350">
        <v>1</v>
      </c>
      <c r="EG350" t="s">
        <v>21</v>
      </c>
      <c r="EH350">
        <v>0</v>
      </c>
      <c r="EI350" t="s">
        <v>3</v>
      </c>
      <c r="EJ350">
        <v>4</v>
      </c>
      <c r="EK350">
        <v>0</v>
      </c>
      <c r="EL350" t="s">
        <v>22</v>
      </c>
      <c r="EM350" t="s">
        <v>23</v>
      </c>
      <c r="EO350" t="s">
        <v>3</v>
      </c>
      <c r="EQ350">
        <v>1024</v>
      </c>
      <c r="ER350">
        <v>914.37</v>
      </c>
      <c r="ES350">
        <v>0</v>
      </c>
      <c r="ET350">
        <v>0</v>
      </c>
      <c r="EU350">
        <v>0</v>
      </c>
      <c r="EV350">
        <v>914.37</v>
      </c>
      <c r="EW350">
        <v>1.68</v>
      </c>
      <c r="EX350">
        <v>0</v>
      </c>
      <c r="EY350">
        <v>0</v>
      </c>
      <c r="FQ350">
        <v>0</v>
      </c>
      <c r="FR350">
        <f t="shared" si="294"/>
        <v>0</v>
      </c>
      <c r="FS350">
        <v>0</v>
      </c>
      <c r="FX350">
        <v>70</v>
      </c>
      <c r="FY350">
        <v>10</v>
      </c>
      <c r="GA350" t="s">
        <v>3</v>
      </c>
      <c r="GD350">
        <v>0</v>
      </c>
      <c r="GF350">
        <v>-506363456</v>
      </c>
      <c r="GG350">
        <v>2</v>
      </c>
      <c r="GH350">
        <v>1</v>
      </c>
      <c r="GI350">
        <v>-2</v>
      </c>
      <c r="GJ350">
        <v>0</v>
      </c>
      <c r="GK350">
        <f>ROUND(R350*(R12)/100,2)</f>
        <v>0</v>
      </c>
      <c r="GL350">
        <f t="shared" si="295"/>
        <v>0</v>
      </c>
      <c r="GM350">
        <f t="shared" si="296"/>
        <v>139898.62</v>
      </c>
      <c r="GN350">
        <f t="shared" si="297"/>
        <v>0</v>
      </c>
      <c r="GO350">
        <f t="shared" si="298"/>
        <v>0</v>
      </c>
      <c r="GP350">
        <f t="shared" si="299"/>
        <v>139898.62</v>
      </c>
      <c r="GR350">
        <v>0</v>
      </c>
      <c r="GS350">
        <v>3</v>
      </c>
      <c r="GT350">
        <v>0</v>
      </c>
      <c r="GU350" t="s">
        <v>3</v>
      </c>
      <c r="GV350">
        <f t="shared" si="300"/>
        <v>0</v>
      </c>
      <c r="GW350">
        <v>1</v>
      </c>
      <c r="GX350">
        <f t="shared" si="301"/>
        <v>0</v>
      </c>
      <c r="HA350">
        <v>0</v>
      </c>
      <c r="HB350">
        <v>0</v>
      </c>
      <c r="HC350">
        <f t="shared" si="302"/>
        <v>0</v>
      </c>
      <c r="HE350" t="s">
        <v>3</v>
      </c>
      <c r="HF350" t="s">
        <v>3</v>
      </c>
      <c r="HM350" t="s">
        <v>3</v>
      </c>
      <c r="HN350" t="s">
        <v>3</v>
      </c>
      <c r="HO350" t="s">
        <v>3</v>
      </c>
      <c r="HP350" t="s">
        <v>3</v>
      </c>
      <c r="HQ350" t="s">
        <v>3</v>
      </c>
      <c r="IK350">
        <v>0</v>
      </c>
    </row>
    <row r="351" spans="1:245" x14ac:dyDescent="0.2">
      <c r="A351">
        <v>17</v>
      </c>
      <c r="B351">
        <v>1</v>
      </c>
      <c r="D351">
        <f>ROW(EtalonRes!A207)</f>
        <v>207</v>
      </c>
      <c r="E351" t="s">
        <v>319</v>
      </c>
      <c r="F351" t="s">
        <v>320</v>
      </c>
      <c r="G351" t="s">
        <v>321</v>
      </c>
      <c r="H351" t="s">
        <v>32</v>
      </c>
      <c r="I351">
        <v>85</v>
      </c>
      <c r="J351">
        <v>0</v>
      </c>
      <c r="K351">
        <v>85</v>
      </c>
      <c r="O351">
        <f t="shared" si="270"/>
        <v>21817.8</v>
      </c>
      <c r="P351">
        <f t="shared" si="271"/>
        <v>67.150000000000006</v>
      </c>
      <c r="Q351">
        <f t="shared" si="272"/>
        <v>4430.2</v>
      </c>
      <c r="R351">
        <f t="shared" si="273"/>
        <v>2809.25</v>
      </c>
      <c r="S351">
        <f t="shared" si="274"/>
        <v>17320.45</v>
      </c>
      <c r="T351">
        <f t="shared" si="275"/>
        <v>0</v>
      </c>
      <c r="U351">
        <f t="shared" si="276"/>
        <v>28.05</v>
      </c>
      <c r="V351">
        <f t="shared" si="277"/>
        <v>0</v>
      </c>
      <c r="W351">
        <f t="shared" si="278"/>
        <v>0</v>
      </c>
      <c r="X351">
        <f t="shared" si="279"/>
        <v>12124.32</v>
      </c>
      <c r="Y351">
        <f t="shared" si="280"/>
        <v>1732.05</v>
      </c>
      <c r="AA351">
        <v>1470268931</v>
      </c>
      <c r="AB351">
        <f t="shared" si="281"/>
        <v>256.68</v>
      </c>
      <c r="AC351">
        <f>ROUND((ES351),6)</f>
        <v>0.79</v>
      </c>
      <c r="AD351">
        <f>ROUND((((ET351)-(EU351))+AE351),6)</f>
        <v>52.12</v>
      </c>
      <c r="AE351">
        <f t="shared" si="305"/>
        <v>33.049999999999997</v>
      </c>
      <c r="AF351">
        <f t="shared" si="305"/>
        <v>203.77</v>
      </c>
      <c r="AG351">
        <f t="shared" si="282"/>
        <v>0</v>
      </c>
      <c r="AH351">
        <f t="shared" si="306"/>
        <v>0.33</v>
      </c>
      <c r="AI351">
        <f t="shared" si="306"/>
        <v>0</v>
      </c>
      <c r="AJ351">
        <f t="shared" si="283"/>
        <v>0</v>
      </c>
      <c r="AK351">
        <v>256.68</v>
      </c>
      <c r="AL351">
        <v>0.79</v>
      </c>
      <c r="AM351">
        <v>52.12</v>
      </c>
      <c r="AN351">
        <v>33.049999999999997</v>
      </c>
      <c r="AO351">
        <v>203.77</v>
      </c>
      <c r="AP351">
        <v>0</v>
      </c>
      <c r="AQ351">
        <v>0.33</v>
      </c>
      <c r="AR351">
        <v>0</v>
      </c>
      <c r="AS351">
        <v>0</v>
      </c>
      <c r="AT351">
        <v>70</v>
      </c>
      <c r="AU351">
        <v>10</v>
      </c>
      <c r="AV351">
        <v>1</v>
      </c>
      <c r="AW351">
        <v>1</v>
      </c>
      <c r="AZ351">
        <v>1</v>
      </c>
      <c r="BA351">
        <v>1</v>
      </c>
      <c r="BB351">
        <v>1</v>
      </c>
      <c r="BC351">
        <v>1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4</v>
      </c>
      <c r="BJ351" t="s">
        <v>322</v>
      </c>
      <c r="BM351">
        <v>0</v>
      </c>
      <c r="BN351">
        <v>0</v>
      </c>
      <c r="BO351" t="s">
        <v>3</v>
      </c>
      <c r="BP351">
        <v>0</v>
      </c>
      <c r="BQ351">
        <v>1</v>
      </c>
      <c r="BR351">
        <v>0</v>
      </c>
      <c r="BS351">
        <v>1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70</v>
      </c>
      <c r="CA351">
        <v>10</v>
      </c>
      <c r="CB351" t="s">
        <v>3</v>
      </c>
      <c r="CE351">
        <v>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 t="shared" si="284"/>
        <v>21817.8</v>
      </c>
      <c r="CQ351">
        <f t="shared" si="285"/>
        <v>0.79</v>
      </c>
      <c r="CR351">
        <f>((((ET351)*BB351-(EU351)*BS351)+AE351*BS351)*AV351)</f>
        <v>52.12</v>
      </c>
      <c r="CS351">
        <f t="shared" si="286"/>
        <v>33.049999999999997</v>
      </c>
      <c r="CT351">
        <f t="shared" si="287"/>
        <v>203.77</v>
      </c>
      <c r="CU351">
        <f t="shared" si="288"/>
        <v>0</v>
      </c>
      <c r="CV351">
        <f t="shared" si="289"/>
        <v>0.33</v>
      </c>
      <c r="CW351">
        <f t="shared" si="290"/>
        <v>0</v>
      </c>
      <c r="CX351">
        <f t="shared" si="291"/>
        <v>0</v>
      </c>
      <c r="CY351">
        <f t="shared" si="292"/>
        <v>12124.315000000001</v>
      </c>
      <c r="CZ351">
        <f t="shared" si="293"/>
        <v>1732.0450000000001</v>
      </c>
      <c r="DC351" t="s">
        <v>3</v>
      </c>
      <c r="DD351" t="s">
        <v>3</v>
      </c>
      <c r="DE351" t="s">
        <v>3</v>
      </c>
      <c r="DF351" t="s">
        <v>3</v>
      </c>
      <c r="DG351" t="s">
        <v>3</v>
      </c>
      <c r="DH351" t="s">
        <v>3</v>
      </c>
      <c r="DI351" t="s">
        <v>3</v>
      </c>
      <c r="DJ351" t="s">
        <v>3</v>
      </c>
      <c r="DK351" t="s">
        <v>3</v>
      </c>
      <c r="DL351" t="s">
        <v>3</v>
      </c>
      <c r="DM351" t="s">
        <v>3</v>
      </c>
      <c r="DN351">
        <v>0</v>
      </c>
      <c r="DO351">
        <v>0</v>
      </c>
      <c r="DP351">
        <v>1</v>
      </c>
      <c r="DQ351">
        <v>1</v>
      </c>
      <c r="DU351">
        <v>16987630</v>
      </c>
      <c r="DV351" t="s">
        <v>32</v>
      </c>
      <c r="DW351" t="s">
        <v>32</v>
      </c>
      <c r="DX351">
        <v>1</v>
      </c>
      <c r="DZ351" t="s">
        <v>3</v>
      </c>
      <c r="EA351" t="s">
        <v>3</v>
      </c>
      <c r="EB351" t="s">
        <v>3</v>
      </c>
      <c r="EC351" t="s">
        <v>3</v>
      </c>
      <c r="EE351">
        <v>1441815344</v>
      </c>
      <c r="EF351">
        <v>1</v>
      </c>
      <c r="EG351" t="s">
        <v>21</v>
      </c>
      <c r="EH351">
        <v>0</v>
      </c>
      <c r="EI351" t="s">
        <v>3</v>
      </c>
      <c r="EJ351">
        <v>4</v>
      </c>
      <c r="EK351">
        <v>0</v>
      </c>
      <c r="EL351" t="s">
        <v>22</v>
      </c>
      <c r="EM351" t="s">
        <v>23</v>
      </c>
      <c r="EO351" t="s">
        <v>3</v>
      </c>
      <c r="EQ351">
        <v>0</v>
      </c>
      <c r="ER351">
        <v>256.68</v>
      </c>
      <c r="ES351">
        <v>0.79</v>
      </c>
      <c r="ET351">
        <v>52.12</v>
      </c>
      <c r="EU351">
        <v>33.049999999999997</v>
      </c>
      <c r="EV351">
        <v>203.77</v>
      </c>
      <c r="EW351">
        <v>0.33</v>
      </c>
      <c r="EX351">
        <v>0</v>
      </c>
      <c r="EY351">
        <v>0</v>
      </c>
      <c r="FQ351">
        <v>0</v>
      </c>
      <c r="FR351">
        <f t="shared" si="294"/>
        <v>0</v>
      </c>
      <c r="FS351">
        <v>0</v>
      </c>
      <c r="FX351">
        <v>70</v>
      </c>
      <c r="FY351">
        <v>10</v>
      </c>
      <c r="GA351" t="s">
        <v>3</v>
      </c>
      <c r="GD351">
        <v>0</v>
      </c>
      <c r="GF351">
        <v>313528184</v>
      </c>
      <c r="GG351">
        <v>2</v>
      </c>
      <c r="GH351">
        <v>1</v>
      </c>
      <c r="GI351">
        <v>-2</v>
      </c>
      <c r="GJ351">
        <v>0</v>
      </c>
      <c r="GK351">
        <f>ROUND(R351*(R12)/100,2)</f>
        <v>3033.99</v>
      </c>
      <c r="GL351">
        <f t="shared" si="295"/>
        <v>0</v>
      </c>
      <c r="GM351">
        <f t="shared" si="296"/>
        <v>38708.160000000003</v>
      </c>
      <c r="GN351">
        <f t="shared" si="297"/>
        <v>0</v>
      </c>
      <c r="GO351">
        <f t="shared" si="298"/>
        <v>0</v>
      </c>
      <c r="GP351">
        <f t="shared" si="299"/>
        <v>38708.160000000003</v>
      </c>
      <c r="GR351">
        <v>0</v>
      </c>
      <c r="GS351">
        <v>3</v>
      </c>
      <c r="GT351">
        <v>0</v>
      </c>
      <c r="GU351" t="s">
        <v>3</v>
      </c>
      <c r="GV351">
        <f t="shared" si="300"/>
        <v>0</v>
      </c>
      <c r="GW351">
        <v>1</v>
      </c>
      <c r="GX351">
        <f t="shared" si="301"/>
        <v>0</v>
      </c>
      <c r="HA351">
        <v>0</v>
      </c>
      <c r="HB351">
        <v>0</v>
      </c>
      <c r="HC351">
        <f t="shared" si="302"/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3" spans="1:206" x14ac:dyDescent="0.2">
      <c r="A353" s="2">
        <v>51</v>
      </c>
      <c r="B353" s="2">
        <f>B335</f>
        <v>1</v>
      </c>
      <c r="C353" s="2">
        <f>A335</f>
        <v>5</v>
      </c>
      <c r="D353" s="2">
        <f>ROW(A335)</f>
        <v>335</v>
      </c>
      <c r="E353" s="2"/>
      <c r="F353" s="2" t="str">
        <f>IF(F335&lt;&gt;"",F335,"")</f>
        <v>Новый подраздел</v>
      </c>
      <c r="G353" s="2" t="str">
        <f>IF(G335&lt;&gt;"",G335,"")</f>
        <v>Общеобменная вентиляция</v>
      </c>
      <c r="H353" s="2">
        <v>0</v>
      </c>
      <c r="I353" s="2"/>
      <c r="J353" s="2"/>
      <c r="K353" s="2"/>
      <c r="L353" s="2"/>
      <c r="M353" s="2"/>
      <c r="N353" s="2"/>
      <c r="O353" s="2">
        <f t="shared" ref="O353:T353" si="307">ROUND(AB353,2)</f>
        <v>43248.82</v>
      </c>
      <c r="P353" s="2">
        <f t="shared" si="307"/>
        <v>139.71</v>
      </c>
      <c r="Q353" s="2">
        <f t="shared" si="307"/>
        <v>4448.08</v>
      </c>
      <c r="R353" s="2">
        <f t="shared" si="307"/>
        <v>2809.47</v>
      </c>
      <c r="S353" s="2">
        <f t="shared" si="307"/>
        <v>38661.03</v>
      </c>
      <c r="T353" s="2">
        <f t="shared" si="307"/>
        <v>0</v>
      </c>
      <c r="U353" s="2">
        <f>AH353</f>
        <v>60.209999999999994</v>
      </c>
      <c r="V353" s="2">
        <f>AI353</f>
        <v>0</v>
      </c>
      <c r="W353" s="2">
        <f>ROUND(AJ353,2)</f>
        <v>0</v>
      </c>
      <c r="X353" s="2">
        <f>ROUND(AK353,2)</f>
        <v>27062.720000000001</v>
      </c>
      <c r="Y353" s="2">
        <f>ROUND(AL353,2)</f>
        <v>3866.1</v>
      </c>
      <c r="Z353" s="2"/>
      <c r="AA353" s="2"/>
      <c r="AB353" s="2">
        <f>ROUND(SUMIF(AA339:AA351,"=1470268931",O339:O351),2)</f>
        <v>43248.82</v>
      </c>
      <c r="AC353" s="2">
        <f>ROUND(SUMIF(AA339:AA351,"=1470268931",P339:P351),2)</f>
        <v>139.71</v>
      </c>
      <c r="AD353" s="2">
        <f>ROUND(SUMIF(AA339:AA351,"=1470268931",Q339:Q351),2)</f>
        <v>4448.08</v>
      </c>
      <c r="AE353" s="2">
        <f>ROUND(SUMIF(AA339:AA351,"=1470268931",R339:R351),2)</f>
        <v>2809.47</v>
      </c>
      <c r="AF353" s="2">
        <f>ROUND(SUMIF(AA339:AA351,"=1470268931",S339:S351),2)</f>
        <v>38661.03</v>
      </c>
      <c r="AG353" s="2">
        <f>ROUND(SUMIF(AA339:AA351,"=1470268931",T339:T351),2)</f>
        <v>0</v>
      </c>
      <c r="AH353" s="2">
        <f>SUMIF(AA339:AA351,"=1470268931",U339:U351)</f>
        <v>60.209999999999994</v>
      </c>
      <c r="AI353" s="2">
        <f>SUMIF(AA339:AA351,"=1470268931",V339:V351)</f>
        <v>0</v>
      </c>
      <c r="AJ353" s="2">
        <f>ROUND(SUMIF(AA339:AA351,"=1470268931",W339:W351),2)</f>
        <v>0</v>
      </c>
      <c r="AK353" s="2">
        <f>ROUND(SUMIF(AA339:AA351,"=1470268931",X339:X351),2)</f>
        <v>27062.720000000001</v>
      </c>
      <c r="AL353" s="2">
        <f>ROUND(SUMIF(AA339:AA351,"=1470268931",Y339:Y351),2)</f>
        <v>3866.1</v>
      </c>
      <c r="AM353" s="2"/>
      <c r="AN353" s="2"/>
      <c r="AO353" s="2">
        <f t="shared" ref="AO353:BD353" si="308">ROUND(BX353,2)</f>
        <v>0</v>
      </c>
      <c r="AP353" s="2">
        <f t="shared" si="308"/>
        <v>0</v>
      </c>
      <c r="AQ353" s="2">
        <f t="shared" si="308"/>
        <v>0</v>
      </c>
      <c r="AR353" s="2">
        <f t="shared" si="308"/>
        <v>77211.87</v>
      </c>
      <c r="AS353" s="2">
        <f t="shared" si="308"/>
        <v>0</v>
      </c>
      <c r="AT353" s="2">
        <f t="shared" si="308"/>
        <v>0</v>
      </c>
      <c r="AU353" s="2">
        <f t="shared" si="308"/>
        <v>77211.87</v>
      </c>
      <c r="AV353" s="2">
        <f t="shared" si="308"/>
        <v>139.71</v>
      </c>
      <c r="AW353" s="2">
        <f t="shared" si="308"/>
        <v>139.71</v>
      </c>
      <c r="AX353" s="2">
        <f t="shared" si="308"/>
        <v>0</v>
      </c>
      <c r="AY353" s="2">
        <f t="shared" si="308"/>
        <v>139.71</v>
      </c>
      <c r="AZ353" s="2">
        <f t="shared" si="308"/>
        <v>0</v>
      </c>
      <c r="BA353" s="2">
        <f t="shared" si="308"/>
        <v>0</v>
      </c>
      <c r="BB353" s="2">
        <f t="shared" si="308"/>
        <v>0</v>
      </c>
      <c r="BC353" s="2">
        <f t="shared" si="308"/>
        <v>0</v>
      </c>
      <c r="BD353" s="2">
        <f t="shared" si="308"/>
        <v>0</v>
      </c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>
        <f>ROUND(SUMIF(AA339:AA351,"=1470268931",FQ339:FQ351),2)</f>
        <v>0</v>
      </c>
      <c r="BY353" s="2">
        <f>ROUND(SUMIF(AA339:AA351,"=1470268931",FR339:FR351),2)</f>
        <v>0</v>
      </c>
      <c r="BZ353" s="2">
        <f>ROUND(SUMIF(AA339:AA351,"=1470268931",GL339:GL351),2)</f>
        <v>0</v>
      </c>
      <c r="CA353" s="2">
        <f>ROUND(SUMIF(AA339:AA351,"=1470268931",GM339:GM351),2)</f>
        <v>77211.87</v>
      </c>
      <c r="CB353" s="2">
        <f>ROUND(SUMIF(AA339:AA351,"=1470268931",GN339:GN351),2)</f>
        <v>0</v>
      </c>
      <c r="CC353" s="2">
        <f>ROUND(SUMIF(AA339:AA351,"=1470268931",GO339:GO351),2)</f>
        <v>0</v>
      </c>
      <c r="CD353" s="2">
        <f>ROUND(SUMIF(AA339:AA351,"=1470268931",GP339:GP351),2)</f>
        <v>77211.87</v>
      </c>
      <c r="CE353" s="2">
        <f>AC353-BX353</f>
        <v>139.71</v>
      </c>
      <c r="CF353" s="2">
        <f>AC353-BY353</f>
        <v>139.71</v>
      </c>
      <c r="CG353" s="2">
        <f>BX353-BZ353</f>
        <v>0</v>
      </c>
      <c r="CH353" s="2">
        <f>AC353-BX353-BY353+BZ353</f>
        <v>139.71</v>
      </c>
      <c r="CI353" s="2">
        <f>BY353-BZ353</f>
        <v>0</v>
      </c>
      <c r="CJ353" s="2">
        <f>ROUND(SUMIF(AA339:AA351,"=1470268931",GX339:GX351),2)</f>
        <v>0</v>
      </c>
      <c r="CK353" s="2">
        <f>ROUND(SUMIF(AA339:AA351,"=1470268931",GY339:GY351),2)</f>
        <v>0</v>
      </c>
      <c r="CL353" s="2">
        <f>ROUND(SUMIF(AA339:AA351,"=1470268931",GZ339:GZ351),2)</f>
        <v>0</v>
      </c>
      <c r="CM353" s="2">
        <f>ROUND(SUMIF(AA339:AA351,"=1470268931",HD339:HD351),2)</f>
        <v>0</v>
      </c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3"/>
      <c r="DH353" s="3"/>
      <c r="DI353" s="3"/>
      <c r="DJ353" s="3"/>
      <c r="DK353" s="3"/>
      <c r="DL353" s="3"/>
      <c r="DM353" s="3"/>
      <c r="DN353" s="3"/>
      <c r="DO353" s="3"/>
      <c r="DP353" s="3"/>
      <c r="DQ353" s="3"/>
      <c r="DR353" s="3"/>
      <c r="DS353" s="3"/>
      <c r="DT353" s="3"/>
      <c r="DU353" s="3"/>
      <c r="DV353" s="3"/>
      <c r="DW353" s="3"/>
      <c r="DX353" s="3"/>
      <c r="DY353" s="3"/>
      <c r="DZ353" s="3"/>
      <c r="EA353" s="3"/>
      <c r="EB353" s="3"/>
      <c r="EC353" s="3"/>
      <c r="ED353" s="3"/>
      <c r="EE353" s="3"/>
      <c r="EF353" s="3"/>
      <c r="EG353" s="3"/>
      <c r="EH353" s="3"/>
      <c r="EI353" s="3"/>
      <c r="EJ353" s="3"/>
      <c r="EK353" s="3"/>
      <c r="EL353" s="3"/>
      <c r="EM353" s="3"/>
      <c r="EN353" s="3"/>
      <c r="EO353" s="3"/>
      <c r="EP353" s="3"/>
      <c r="EQ353" s="3"/>
      <c r="ER353" s="3"/>
      <c r="ES353" s="3"/>
      <c r="ET353" s="3"/>
      <c r="EU353" s="3"/>
      <c r="EV353" s="3"/>
      <c r="EW353" s="3"/>
      <c r="EX353" s="3"/>
      <c r="EY353" s="3"/>
      <c r="EZ353" s="3"/>
      <c r="FA353" s="3"/>
      <c r="FB353" s="3"/>
      <c r="FC353" s="3"/>
      <c r="FD353" s="3"/>
      <c r="FE353" s="3"/>
      <c r="FF353" s="3"/>
      <c r="FG353" s="3"/>
      <c r="FH353" s="3"/>
      <c r="FI353" s="3"/>
      <c r="FJ353" s="3"/>
      <c r="FK353" s="3"/>
      <c r="FL353" s="3"/>
      <c r="FM353" s="3"/>
      <c r="FN353" s="3"/>
      <c r="FO353" s="3"/>
      <c r="FP353" s="3"/>
      <c r="FQ353" s="3"/>
      <c r="FR353" s="3"/>
      <c r="FS353" s="3"/>
      <c r="FT353" s="3"/>
      <c r="FU353" s="3"/>
      <c r="FV353" s="3"/>
      <c r="FW353" s="3"/>
      <c r="FX353" s="3"/>
      <c r="FY353" s="3"/>
      <c r="FZ353" s="3"/>
      <c r="GA353" s="3"/>
      <c r="GB353" s="3"/>
      <c r="GC353" s="3"/>
      <c r="GD353" s="3"/>
      <c r="GE353" s="3"/>
      <c r="GF353" s="3"/>
      <c r="GG353" s="3"/>
      <c r="GH353" s="3"/>
      <c r="GI353" s="3"/>
      <c r="GJ353" s="3"/>
      <c r="GK353" s="3"/>
      <c r="GL353" s="3"/>
      <c r="GM353" s="3"/>
      <c r="GN353" s="3"/>
      <c r="GO353" s="3"/>
      <c r="GP353" s="3"/>
      <c r="GQ353" s="3"/>
      <c r="GR353" s="3"/>
      <c r="GS353" s="3"/>
      <c r="GT353" s="3"/>
      <c r="GU353" s="3"/>
      <c r="GV353" s="3"/>
      <c r="GW353" s="3"/>
      <c r="GX353" s="3">
        <v>0</v>
      </c>
    </row>
    <row r="355" spans="1:206" x14ac:dyDescent="0.2">
      <c r="A355" s="4">
        <v>50</v>
      </c>
      <c r="B355" s="4">
        <v>0</v>
      </c>
      <c r="C355" s="4">
        <v>0</v>
      </c>
      <c r="D355" s="4">
        <v>1</v>
      </c>
      <c r="E355" s="4">
        <v>201</v>
      </c>
      <c r="F355" s="4">
        <f>ROUND(Source!O353,O355)</f>
        <v>43248.82</v>
      </c>
      <c r="G355" s="4" t="s">
        <v>70</v>
      </c>
      <c r="H355" s="4" t="s">
        <v>71</v>
      </c>
      <c r="I355" s="4"/>
      <c r="J355" s="4"/>
      <c r="K355" s="4">
        <v>201</v>
      </c>
      <c r="L355" s="4">
        <v>1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43248.82</v>
      </c>
      <c r="X355" s="4">
        <v>1</v>
      </c>
      <c r="Y355" s="4">
        <v>43248.82</v>
      </c>
      <c r="Z355" s="4"/>
      <c r="AA355" s="4"/>
      <c r="AB355" s="4"/>
    </row>
    <row r="356" spans="1:206" x14ac:dyDescent="0.2">
      <c r="A356" s="4">
        <v>50</v>
      </c>
      <c r="B356" s="4">
        <v>0</v>
      </c>
      <c r="C356" s="4">
        <v>0</v>
      </c>
      <c r="D356" s="4">
        <v>1</v>
      </c>
      <c r="E356" s="4">
        <v>202</v>
      </c>
      <c r="F356" s="4">
        <f>ROUND(Source!P353,O356)</f>
        <v>139.71</v>
      </c>
      <c r="G356" s="4" t="s">
        <v>72</v>
      </c>
      <c r="H356" s="4" t="s">
        <v>73</v>
      </c>
      <c r="I356" s="4"/>
      <c r="J356" s="4"/>
      <c r="K356" s="4">
        <v>202</v>
      </c>
      <c r="L356" s="4">
        <v>2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139.71</v>
      </c>
      <c r="X356" s="4">
        <v>1</v>
      </c>
      <c r="Y356" s="4">
        <v>139.71</v>
      </c>
      <c r="Z356" s="4"/>
      <c r="AA356" s="4"/>
      <c r="AB356" s="4"/>
    </row>
    <row r="357" spans="1:206" x14ac:dyDescent="0.2">
      <c r="A357" s="4">
        <v>50</v>
      </c>
      <c r="B357" s="4">
        <v>0</v>
      </c>
      <c r="C357" s="4">
        <v>0</v>
      </c>
      <c r="D357" s="4">
        <v>1</v>
      </c>
      <c r="E357" s="4">
        <v>222</v>
      </c>
      <c r="F357" s="4">
        <f>ROUND(Source!AO353,O357)</f>
        <v>0</v>
      </c>
      <c r="G357" s="4" t="s">
        <v>74</v>
      </c>
      <c r="H357" s="4" t="s">
        <v>75</v>
      </c>
      <c r="I357" s="4"/>
      <c r="J357" s="4"/>
      <c r="K357" s="4">
        <v>222</v>
      </c>
      <c r="L357" s="4">
        <v>3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06" x14ac:dyDescent="0.2">
      <c r="A358" s="4">
        <v>50</v>
      </c>
      <c r="B358" s="4">
        <v>0</v>
      </c>
      <c r="C358" s="4">
        <v>0</v>
      </c>
      <c r="D358" s="4">
        <v>1</v>
      </c>
      <c r="E358" s="4">
        <v>225</v>
      </c>
      <c r="F358" s="4">
        <f>ROUND(Source!AV353,O358)</f>
        <v>139.71</v>
      </c>
      <c r="G358" s="4" t="s">
        <v>76</v>
      </c>
      <c r="H358" s="4" t="s">
        <v>77</v>
      </c>
      <c r="I358" s="4"/>
      <c r="J358" s="4"/>
      <c r="K358" s="4">
        <v>225</v>
      </c>
      <c r="L358" s="4">
        <v>4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139.71</v>
      </c>
      <c r="X358" s="4">
        <v>1</v>
      </c>
      <c r="Y358" s="4">
        <v>139.71</v>
      </c>
      <c r="Z358" s="4"/>
      <c r="AA358" s="4"/>
      <c r="AB358" s="4"/>
    </row>
    <row r="359" spans="1:206" x14ac:dyDescent="0.2">
      <c r="A359" s="4">
        <v>50</v>
      </c>
      <c r="B359" s="4">
        <v>0</v>
      </c>
      <c r="C359" s="4">
        <v>0</v>
      </c>
      <c r="D359" s="4">
        <v>1</v>
      </c>
      <c r="E359" s="4">
        <v>226</v>
      </c>
      <c r="F359" s="4">
        <f>ROUND(Source!AW353,O359)</f>
        <v>139.71</v>
      </c>
      <c r="G359" s="4" t="s">
        <v>78</v>
      </c>
      <c r="H359" s="4" t="s">
        <v>79</v>
      </c>
      <c r="I359" s="4"/>
      <c r="J359" s="4"/>
      <c r="K359" s="4">
        <v>226</v>
      </c>
      <c r="L359" s="4">
        <v>5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139.71</v>
      </c>
      <c r="X359" s="4">
        <v>1</v>
      </c>
      <c r="Y359" s="4">
        <v>139.71</v>
      </c>
      <c r="Z359" s="4"/>
      <c r="AA359" s="4"/>
      <c r="AB359" s="4"/>
    </row>
    <row r="360" spans="1:206" x14ac:dyDescent="0.2">
      <c r="A360" s="4">
        <v>50</v>
      </c>
      <c r="B360" s="4">
        <v>0</v>
      </c>
      <c r="C360" s="4">
        <v>0</v>
      </c>
      <c r="D360" s="4">
        <v>1</v>
      </c>
      <c r="E360" s="4">
        <v>227</v>
      </c>
      <c r="F360" s="4">
        <f>ROUND(Source!AX353,O360)</f>
        <v>0</v>
      </c>
      <c r="G360" s="4" t="s">
        <v>80</v>
      </c>
      <c r="H360" s="4" t="s">
        <v>81</v>
      </c>
      <c r="I360" s="4"/>
      <c r="J360" s="4"/>
      <c r="K360" s="4">
        <v>227</v>
      </c>
      <c r="L360" s="4">
        <v>6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06" x14ac:dyDescent="0.2">
      <c r="A361" s="4">
        <v>50</v>
      </c>
      <c r="B361" s="4">
        <v>0</v>
      </c>
      <c r="C361" s="4">
        <v>0</v>
      </c>
      <c r="D361" s="4">
        <v>1</v>
      </c>
      <c r="E361" s="4">
        <v>228</v>
      </c>
      <c r="F361" s="4">
        <f>ROUND(Source!AY353,O361)</f>
        <v>139.71</v>
      </c>
      <c r="G361" s="4" t="s">
        <v>82</v>
      </c>
      <c r="H361" s="4" t="s">
        <v>83</v>
      </c>
      <c r="I361" s="4"/>
      <c r="J361" s="4"/>
      <c r="K361" s="4">
        <v>228</v>
      </c>
      <c r="L361" s="4">
        <v>7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139.71</v>
      </c>
      <c r="X361" s="4">
        <v>1</v>
      </c>
      <c r="Y361" s="4">
        <v>139.71</v>
      </c>
      <c r="Z361" s="4"/>
      <c r="AA361" s="4"/>
      <c r="AB361" s="4"/>
    </row>
    <row r="362" spans="1:206" x14ac:dyDescent="0.2">
      <c r="A362" s="4">
        <v>50</v>
      </c>
      <c r="B362" s="4">
        <v>0</v>
      </c>
      <c r="C362" s="4">
        <v>0</v>
      </c>
      <c r="D362" s="4">
        <v>1</v>
      </c>
      <c r="E362" s="4">
        <v>216</v>
      </c>
      <c r="F362" s="4">
        <f>ROUND(Source!AP353,O362)</f>
        <v>0</v>
      </c>
      <c r="G362" s="4" t="s">
        <v>84</v>
      </c>
      <c r="H362" s="4" t="s">
        <v>85</v>
      </c>
      <c r="I362" s="4"/>
      <c r="J362" s="4"/>
      <c r="K362" s="4">
        <v>216</v>
      </c>
      <c r="L362" s="4">
        <v>8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06" x14ac:dyDescent="0.2">
      <c r="A363" s="4">
        <v>50</v>
      </c>
      <c r="B363" s="4">
        <v>0</v>
      </c>
      <c r="C363" s="4">
        <v>0</v>
      </c>
      <c r="D363" s="4">
        <v>1</v>
      </c>
      <c r="E363" s="4">
        <v>223</v>
      </c>
      <c r="F363" s="4">
        <f>ROUND(Source!AQ353,O363)</f>
        <v>0</v>
      </c>
      <c r="G363" s="4" t="s">
        <v>86</v>
      </c>
      <c r="H363" s="4" t="s">
        <v>87</v>
      </c>
      <c r="I363" s="4"/>
      <c r="J363" s="4"/>
      <c r="K363" s="4">
        <v>223</v>
      </c>
      <c r="L363" s="4">
        <v>9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06" x14ac:dyDescent="0.2">
      <c r="A364" s="4">
        <v>50</v>
      </c>
      <c r="B364" s="4">
        <v>0</v>
      </c>
      <c r="C364" s="4">
        <v>0</v>
      </c>
      <c r="D364" s="4">
        <v>1</v>
      </c>
      <c r="E364" s="4">
        <v>229</v>
      </c>
      <c r="F364" s="4">
        <f>ROUND(Source!AZ353,O364)</f>
        <v>0</v>
      </c>
      <c r="G364" s="4" t="s">
        <v>88</v>
      </c>
      <c r="H364" s="4" t="s">
        <v>89</v>
      </c>
      <c r="I364" s="4"/>
      <c r="J364" s="4"/>
      <c r="K364" s="4">
        <v>229</v>
      </c>
      <c r="L364" s="4">
        <v>10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06" x14ac:dyDescent="0.2">
      <c r="A365" s="4">
        <v>50</v>
      </c>
      <c r="B365" s="4">
        <v>0</v>
      </c>
      <c r="C365" s="4">
        <v>0</v>
      </c>
      <c r="D365" s="4">
        <v>1</v>
      </c>
      <c r="E365" s="4">
        <v>203</v>
      </c>
      <c r="F365" s="4">
        <f>ROUND(Source!Q353,O365)</f>
        <v>4448.08</v>
      </c>
      <c r="G365" s="4" t="s">
        <v>90</v>
      </c>
      <c r="H365" s="4" t="s">
        <v>91</v>
      </c>
      <c r="I365" s="4"/>
      <c r="J365" s="4"/>
      <c r="K365" s="4">
        <v>203</v>
      </c>
      <c r="L365" s="4">
        <v>11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4448.08</v>
      </c>
      <c r="X365" s="4">
        <v>1</v>
      </c>
      <c r="Y365" s="4">
        <v>4448.08</v>
      </c>
      <c r="Z365" s="4"/>
      <c r="AA365" s="4"/>
      <c r="AB365" s="4"/>
    </row>
    <row r="366" spans="1:206" x14ac:dyDescent="0.2">
      <c r="A366" s="4">
        <v>50</v>
      </c>
      <c r="B366" s="4">
        <v>0</v>
      </c>
      <c r="C366" s="4">
        <v>0</v>
      </c>
      <c r="D366" s="4">
        <v>1</v>
      </c>
      <c r="E366" s="4">
        <v>231</v>
      </c>
      <c r="F366" s="4">
        <f>ROUND(Source!BB353,O366)</f>
        <v>0</v>
      </c>
      <c r="G366" s="4" t="s">
        <v>92</v>
      </c>
      <c r="H366" s="4" t="s">
        <v>93</v>
      </c>
      <c r="I366" s="4"/>
      <c r="J366" s="4"/>
      <c r="K366" s="4">
        <v>231</v>
      </c>
      <c r="L366" s="4">
        <v>12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06" x14ac:dyDescent="0.2">
      <c r="A367" s="4">
        <v>50</v>
      </c>
      <c r="B367" s="4">
        <v>0</v>
      </c>
      <c r="C367" s="4">
        <v>0</v>
      </c>
      <c r="D367" s="4">
        <v>1</v>
      </c>
      <c r="E367" s="4">
        <v>204</v>
      </c>
      <c r="F367" s="4">
        <f>ROUND(Source!R353,O367)</f>
        <v>2809.47</v>
      </c>
      <c r="G367" s="4" t="s">
        <v>94</v>
      </c>
      <c r="H367" s="4" t="s">
        <v>95</v>
      </c>
      <c r="I367" s="4"/>
      <c r="J367" s="4"/>
      <c r="K367" s="4">
        <v>204</v>
      </c>
      <c r="L367" s="4">
        <v>13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2809.47</v>
      </c>
      <c r="X367" s="4">
        <v>1</v>
      </c>
      <c r="Y367" s="4">
        <v>2809.47</v>
      </c>
      <c r="Z367" s="4"/>
      <c r="AA367" s="4"/>
      <c r="AB367" s="4"/>
    </row>
    <row r="368" spans="1:206" x14ac:dyDescent="0.2">
      <c r="A368" s="4">
        <v>50</v>
      </c>
      <c r="B368" s="4">
        <v>0</v>
      </c>
      <c r="C368" s="4">
        <v>0</v>
      </c>
      <c r="D368" s="4">
        <v>1</v>
      </c>
      <c r="E368" s="4">
        <v>205</v>
      </c>
      <c r="F368" s="4">
        <f>ROUND(Source!S353,O368)</f>
        <v>38661.03</v>
      </c>
      <c r="G368" s="4" t="s">
        <v>96</v>
      </c>
      <c r="H368" s="4" t="s">
        <v>97</v>
      </c>
      <c r="I368" s="4"/>
      <c r="J368" s="4"/>
      <c r="K368" s="4">
        <v>205</v>
      </c>
      <c r="L368" s="4">
        <v>14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38661.03</v>
      </c>
      <c r="X368" s="4">
        <v>1</v>
      </c>
      <c r="Y368" s="4">
        <v>38661.03</v>
      </c>
      <c r="Z368" s="4"/>
      <c r="AA368" s="4"/>
      <c r="AB368" s="4"/>
    </row>
    <row r="369" spans="1:88" x14ac:dyDescent="0.2">
      <c r="A369" s="4">
        <v>50</v>
      </c>
      <c r="B369" s="4">
        <v>0</v>
      </c>
      <c r="C369" s="4">
        <v>0</v>
      </c>
      <c r="D369" s="4">
        <v>1</v>
      </c>
      <c r="E369" s="4">
        <v>232</v>
      </c>
      <c r="F369" s="4">
        <f>ROUND(Source!BC353,O369)</f>
        <v>0</v>
      </c>
      <c r="G369" s="4" t="s">
        <v>98</v>
      </c>
      <c r="H369" s="4" t="s">
        <v>99</v>
      </c>
      <c r="I369" s="4"/>
      <c r="J369" s="4"/>
      <c r="K369" s="4">
        <v>232</v>
      </c>
      <c r="L369" s="4">
        <v>15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88" x14ac:dyDescent="0.2">
      <c r="A370" s="4">
        <v>50</v>
      </c>
      <c r="B370" s="4">
        <v>0</v>
      </c>
      <c r="C370" s="4">
        <v>0</v>
      </c>
      <c r="D370" s="4">
        <v>1</v>
      </c>
      <c r="E370" s="4">
        <v>214</v>
      </c>
      <c r="F370" s="4">
        <f>ROUND(Source!AS353,O370)</f>
        <v>0</v>
      </c>
      <c r="G370" s="4" t="s">
        <v>100</v>
      </c>
      <c r="H370" s="4" t="s">
        <v>101</v>
      </c>
      <c r="I370" s="4"/>
      <c r="J370" s="4"/>
      <c r="K370" s="4">
        <v>214</v>
      </c>
      <c r="L370" s="4">
        <v>16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88" x14ac:dyDescent="0.2">
      <c r="A371" s="4">
        <v>50</v>
      </c>
      <c r="B371" s="4">
        <v>0</v>
      </c>
      <c r="C371" s="4">
        <v>0</v>
      </c>
      <c r="D371" s="4">
        <v>1</v>
      </c>
      <c r="E371" s="4">
        <v>215</v>
      </c>
      <c r="F371" s="4">
        <f>ROUND(Source!AT353,O371)</f>
        <v>0</v>
      </c>
      <c r="G371" s="4" t="s">
        <v>102</v>
      </c>
      <c r="H371" s="4" t="s">
        <v>103</v>
      </c>
      <c r="I371" s="4"/>
      <c r="J371" s="4"/>
      <c r="K371" s="4">
        <v>215</v>
      </c>
      <c r="L371" s="4">
        <v>17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88" x14ac:dyDescent="0.2">
      <c r="A372" s="4">
        <v>50</v>
      </c>
      <c r="B372" s="4">
        <v>0</v>
      </c>
      <c r="C372" s="4">
        <v>0</v>
      </c>
      <c r="D372" s="4">
        <v>1</v>
      </c>
      <c r="E372" s="4">
        <v>217</v>
      </c>
      <c r="F372" s="4">
        <f>ROUND(Source!AU353,O372)</f>
        <v>77211.87</v>
      </c>
      <c r="G372" s="4" t="s">
        <v>104</v>
      </c>
      <c r="H372" s="4" t="s">
        <v>105</v>
      </c>
      <c r="I372" s="4"/>
      <c r="J372" s="4"/>
      <c r="K372" s="4">
        <v>217</v>
      </c>
      <c r="L372" s="4">
        <v>18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77211.87</v>
      </c>
      <c r="X372" s="4">
        <v>1</v>
      </c>
      <c r="Y372" s="4">
        <v>77211.87</v>
      </c>
      <c r="Z372" s="4"/>
      <c r="AA372" s="4"/>
      <c r="AB372" s="4"/>
    </row>
    <row r="373" spans="1:88" x14ac:dyDescent="0.2">
      <c r="A373" s="4">
        <v>50</v>
      </c>
      <c r="B373" s="4">
        <v>0</v>
      </c>
      <c r="C373" s="4">
        <v>0</v>
      </c>
      <c r="D373" s="4">
        <v>1</v>
      </c>
      <c r="E373" s="4">
        <v>230</v>
      </c>
      <c r="F373" s="4">
        <f>ROUND(Source!BA353,O373)</f>
        <v>0</v>
      </c>
      <c r="G373" s="4" t="s">
        <v>106</v>
      </c>
      <c r="H373" s="4" t="s">
        <v>107</v>
      </c>
      <c r="I373" s="4"/>
      <c r="J373" s="4"/>
      <c r="K373" s="4">
        <v>230</v>
      </c>
      <c r="L373" s="4">
        <v>19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88" x14ac:dyDescent="0.2">
      <c r="A374" s="4">
        <v>50</v>
      </c>
      <c r="B374" s="4">
        <v>0</v>
      </c>
      <c r="C374" s="4">
        <v>0</v>
      </c>
      <c r="D374" s="4">
        <v>1</v>
      </c>
      <c r="E374" s="4">
        <v>206</v>
      </c>
      <c r="F374" s="4">
        <f>ROUND(Source!T353,O374)</f>
        <v>0</v>
      </c>
      <c r="G374" s="4" t="s">
        <v>108</v>
      </c>
      <c r="H374" s="4" t="s">
        <v>109</v>
      </c>
      <c r="I374" s="4"/>
      <c r="J374" s="4"/>
      <c r="K374" s="4">
        <v>206</v>
      </c>
      <c r="L374" s="4">
        <v>20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88" x14ac:dyDescent="0.2">
      <c r="A375" s="4">
        <v>50</v>
      </c>
      <c r="B375" s="4">
        <v>0</v>
      </c>
      <c r="C375" s="4">
        <v>0</v>
      </c>
      <c r="D375" s="4">
        <v>1</v>
      </c>
      <c r="E375" s="4">
        <v>207</v>
      </c>
      <c r="F375" s="4">
        <f>Source!U353</f>
        <v>60.209999999999994</v>
      </c>
      <c r="G375" s="4" t="s">
        <v>110</v>
      </c>
      <c r="H375" s="4" t="s">
        <v>111</v>
      </c>
      <c r="I375" s="4"/>
      <c r="J375" s="4"/>
      <c r="K375" s="4">
        <v>207</v>
      </c>
      <c r="L375" s="4">
        <v>21</v>
      </c>
      <c r="M375" s="4">
        <v>3</v>
      </c>
      <c r="N375" s="4" t="s">
        <v>3</v>
      </c>
      <c r="O375" s="4">
        <v>-1</v>
      </c>
      <c r="P375" s="4"/>
      <c r="Q375" s="4"/>
      <c r="R375" s="4"/>
      <c r="S375" s="4"/>
      <c r="T375" s="4"/>
      <c r="U375" s="4"/>
      <c r="V375" s="4"/>
      <c r="W375" s="4">
        <v>60.209999999999994</v>
      </c>
      <c r="X375" s="4">
        <v>1</v>
      </c>
      <c r="Y375" s="4">
        <v>60.209999999999994</v>
      </c>
      <c r="Z375" s="4"/>
      <c r="AA375" s="4"/>
      <c r="AB375" s="4"/>
    </row>
    <row r="376" spans="1:88" x14ac:dyDescent="0.2">
      <c r="A376" s="4">
        <v>50</v>
      </c>
      <c r="B376" s="4">
        <v>0</v>
      </c>
      <c r="C376" s="4">
        <v>0</v>
      </c>
      <c r="D376" s="4">
        <v>1</v>
      </c>
      <c r="E376" s="4">
        <v>208</v>
      </c>
      <c r="F376" s="4">
        <f>Source!V353</f>
        <v>0</v>
      </c>
      <c r="G376" s="4" t="s">
        <v>112</v>
      </c>
      <c r="H376" s="4" t="s">
        <v>113</v>
      </c>
      <c r="I376" s="4"/>
      <c r="J376" s="4"/>
      <c r="K376" s="4">
        <v>208</v>
      </c>
      <c r="L376" s="4">
        <v>22</v>
      </c>
      <c r="M376" s="4">
        <v>3</v>
      </c>
      <c r="N376" s="4" t="s">
        <v>3</v>
      </c>
      <c r="O376" s="4">
        <v>-1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88" x14ac:dyDescent="0.2">
      <c r="A377" s="4">
        <v>50</v>
      </c>
      <c r="B377" s="4">
        <v>0</v>
      </c>
      <c r="C377" s="4">
        <v>0</v>
      </c>
      <c r="D377" s="4">
        <v>1</v>
      </c>
      <c r="E377" s="4">
        <v>209</v>
      </c>
      <c r="F377" s="4">
        <f>ROUND(Source!W353,O377)</f>
        <v>0</v>
      </c>
      <c r="G377" s="4" t="s">
        <v>114</v>
      </c>
      <c r="H377" s="4" t="s">
        <v>115</v>
      </c>
      <c r="I377" s="4"/>
      <c r="J377" s="4"/>
      <c r="K377" s="4">
        <v>209</v>
      </c>
      <c r="L377" s="4">
        <v>23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88" x14ac:dyDescent="0.2">
      <c r="A378" s="4">
        <v>50</v>
      </c>
      <c r="B378" s="4">
        <v>0</v>
      </c>
      <c r="C378" s="4">
        <v>0</v>
      </c>
      <c r="D378" s="4">
        <v>1</v>
      </c>
      <c r="E378" s="4">
        <v>233</v>
      </c>
      <c r="F378" s="4">
        <f>ROUND(Source!BD353,O378)</f>
        <v>0</v>
      </c>
      <c r="G378" s="4" t="s">
        <v>116</v>
      </c>
      <c r="H378" s="4" t="s">
        <v>117</v>
      </c>
      <c r="I378" s="4"/>
      <c r="J378" s="4"/>
      <c r="K378" s="4">
        <v>233</v>
      </c>
      <c r="L378" s="4">
        <v>24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88" x14ac:dyDescent="0.2">
      <c r="A379" s="4">
        <v>50</v>
      </c>
      <c r="B379" s="4">
        <v>0</v>
      </c>
      <c r="C379" s="4">
        <v>0</v>
      </c>
      <c r="D379" s="4">
        <v>1</v>
      </c>
      <c r="E379" s="4">
        <v>210</v>
      </c>
      <c r="F379" s="4">
        <f>ROUND(Source!X353,O379)</f>
        <v>27062.720000000001</v>
      </c>
      <c r="G379" s="4" t="s">
        <v>118</v>
      </c>
      <c r="H379" s="4" t="s">
        <v>119</v>
      </c>
      <c r="I379" s="4"/>
      <c r="J379" s="4"/>
      <c r="K379" s="4">
        <v>210</v>
      </c>
      <c r="L379" s="4">
        <v>25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27062.720000000001</v>
      </c>
      <c r="X379" s="4">
        <v>1</v>
      </c>
      <c r="Y379" s="4">
        <v>27062.720000000001</v>
      </c>
      <c r="Z379" s="4"/>
      <c r="AA379" s="4"/>
      <c r="AB379" s="4"/>
    </row>
    <row r="380" spans="1:88" x14ac:dyDescent="0.2">
      <c r="A380" s="4">
        <v>50</v>
      </c>
      <c r="B380" s="4">
        <v>0</v>
      </c>
      <c r="C380" s="4">
        <v>0</v>
      </c>
      <c r="D380" s="4">
        <v>1</v>
      </c>
      <c r="E380" s="4">
        <v>211</v>
      </c>
      <c r="F380" s="4">
        <f>ROUND(Source!Y353,O380)</f>
        <v>3866.1</v>
      </c>
      <c r="G380" s="4" t="s">
        <v>120</v>
      </c>
      <c r="H380" s="4" t="s">
        <v>121</v>
      </c>
      <c r="I380" s="4"/>
      <c r="J380" s="4"/>
      <c r="K380" s="4">
        <v>211</v>
      </c>
      <c r="L380" s="4">
        <v>26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3866.1</v>
      </c>
      <c r="X380" s="4">
        <v>1</v>
      </c>
      <c r="Y380" s="4">
        <v>3866.1</v>
      </c>
      <c r="Z380" s="4"/>
      <c r="AA380" s="4"/>
      <c r="AB380" s="4"/>
    </row>
    <row r="381" spans="1:88" x14ac:dyDescent="0.2">
      <c r="A381" s="4">
        <v>50</v>
      </c>
      <c r="B381" s="4">
        <v>0</v>
      </c>
      <c r="C381" s="4">
        <v>0</v>
      </c>
      <c r="D381" s="4">
        <v>1</v>
      </c>
      <c r="E381" s="4">
        <v>224</v>
      </c>
      <c r="F381" s="4">
        <f>ROUND(Source!AR353,O381)</f>
        <v>77211.87</v>
      </c>
      <c r="G381" s="4" t="s">
        <v>122</v>
      </c>
      <c r="H381" s="4" t="s">
        <v>123</v>
      </c>
      <c r="I381" s="4"/>
      <c r="J381" s="4"/>
      <c r="K381" s="4">
        <v>224</v>
      </c>
      <c r="L381" s="4">
        <v>27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77211.87</v>
      </c>
      <c r="X381" s="4">
        <v>1</v>
      </c>
      <c r="Y381" s="4">
        <v>77211.87</v>
      </c>
      <c r="Z381" s="4"/>
      <c r="AA381" s="4"/>
      <c r="AB381" s="4"/>
    </row>
    <row r="383" spans="1:88" x14ac:dyDescent="0.2">
      <c r="A383" s="1">
        <v>5</v>
      </c>
      <c r="B383" s="1">
        <v>1</v>
      </c>
      <c r="C383" s="1"/>
      <c r="D383" s="1">
        <f>ROW(A390)</f>
        <v>390</v>
      </c>
      <c r="E383" s="1"/>
      <c r="F383" s="1" t="s">
        <v>14</v>
      </c>
      <c r="G383" s="1" t="s">
        <v>323</v>
      </c>
      <c r="H383" s="1" t="s">
        <v>3</v>
      </c>
      <c r="I383" s="1">
        <v>0</v>
      </c>
      <c r="J383" s="1"/>
      <c r="K383" s="1">
        <v>0</v>
      </c>
      <c r="L383" s="1"/>
      <c r="M383" s="1" t="s">
        <v>3</v>
      </c>
      <c r="N383" s="1"/>
      <c r="O383" s="1"/>
      <c r="P383" s="1"/>
      <c r="Q383" s="1"/>
      <c r="R383" s="1"/>
      <c r="S383" s="1">
        <v>0</v>
      </c>
      <c r="T383" s="1"/>
      <c r="U383" s="1" t="s">
        <v>3</v>
      </c>
      <c r="V383" s="1">
        <v>0</v>
      </c>
      <c r="W383" s="1"/>
      <c r="X383" s="1"/>
      <c r="Y383" s="1"/>
      <c r="Z383" s="1"/>
      <c r="AA383" s="1"/>
      <c r="AB383" s="1" t="s">
        <v>3</v>
      </c>
      <c r="AC383" s="1" t="s">
        <v>3</v>
      </c>
      <c r="AD383" s="1" t="s">
        <v>3</v>
      </c>
      <c r="AE383" s="1" t="s">
        <v>3</v>
      </c>
      <c r="AF383" s="1" t="s">
        <v>3</v>
      </c>
      <c r="AG383" s="1" t="s">
        <v>3</v>
      </c>
      <c r="AH383" s="1"/>
      <c r="AI383" s="1"/>
      <c r="AJ383" s="1"/>
      <c r="AK383" s="1"/>
      <c r="AL383" s="1"/>
      <c r="AM383" s="1"/>
      <c r="AN383" s="1"/>
      <c r="AO383" s="1"/>
      <c r="AP383" s="1" t="s">
        <v>3</v>
      </c>
      <c r="AQ383" s="1" t="s">
        <v>3</v>
      </c>
      <c r="AR383" s="1" t="s">
        <v>3</v>
      </c>
      <c r="AS383" s="1"/>
      <c r="AT383" s="1"/>
      <c r="AU383" s="1"/>
      <c r="AV383" s="1"/>
      <c r="AW383" s="1"/>
      <c r="AX383" s="1"/>
      <c r="AY383" s="1"/>
      <c r="AZ383" s="1" t="s">
        <v>3</v>
      </c>
      <c r="BA383" s="1"/>
      <c r="BB383" s="1" t="s">
        <v>3</v>
      </c>
      <c r="BC383" s="1" t="s">
        <v>3</v>
      </c>
      <c r="BD383" s="1" t="s">
        <v>3</v>
      </c>
      <c r="BE383" s="1" t="s">
        <v>3</v>
      </c>
      <c r="BF383" s="1" t="s">
        <v>3</v>
      </c>
      <c r="BG383" s="1" t="s">
        <v>3</v>
      </c>
      <c r="BH383" s="1" t="s">
        <v>3</v>
      </c>
      <c r="BI383" s="1" t="s">
        <v>3</v>
      </c>
      <c r="BJ383" s="1" t="s">
        <v>3</v>
      </c>
      <c r="BK383" s="1" t="s">
        <v>3</v>
      </c>
      <c r="BL383" s="1" t="s">
        <v>3</v>
      </c>
      <c r="BM383" s="1" t="s">
        <v>3</v>
      </c>
      <c r="BN383" s="1" t="s">
        <v>3</v>
      </c>
      <c r="BO383" s="1" t="s">
        <v>3</v>
      </c>
      <c r="BP383" s="1" t="s">
        <v>3</v>
      </c>
      <c r="BQ383" s="1"/>
      <c r="BR383" s="1"/>
      <c r="BS383" s="1"/>
      <c r="BT383" s="1"/>
      <c r="BU383" s="1"/>
      <c r="BV383" s="1"/>
      <c r="BW383" s="1"/>
      <c r="BX383" s="1">
        <v>0</v>
      </c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>
        <v>0</v>
      </c>
    </row>
    <row r="385" spans="1:245" x14ac:dyDescent="0.2">
      <c r="A385" s="2">
        <v>52</v>
      </c>
      <c r="B385" s="2">
        <f t="shared" ref="B385:G385" si="309">B390</f>
        <v>1</v>
      </c>
      <c r="C385" s="2">
        <f t="shared" si="309"/>
        <v>5</v>
      </c>
      <c r="D385" s="2">
        <f t="shared" si="309"/>
        <v>383</v>
      </c>
      <c r="E385" s="2">
        <f t="shared" si="309"/>
        <v>0</v>
      </c>
      <c r="F385" s="2" t="str">
        <f t="shared" si="309"/>
        <v>Новый подраздел</v>
      </c>
      <c r="G385" s="2" t="str">
        <f t="shared" si="309"/>
        <v>Очистка и дезинфекция воздуховодов</v>
      </c>
      <c r="H385" s="2"/>
      <c r="I385" s="2"/>
      <c r="J385" s="2"/>
      <c r="K385" s="2"/>
      <c r="L385" s="2"/>
      <c r="M385" s="2"/>
      <c r="N385" s="2"/>
      <c r="O385" s="2">
        <f t="shared" ref="O385:AT385" si="310">O390</f>
        <v>0</v>
      </c>
      <c r="P385" s="2">
        <f t="shared" si="310"/>
        <v>0</v>
      </c>
      <c r="Q385" s="2">
        <f t="shared" si="310"/>
        <v>0</v>
      </c>
      <c r="R385" s="2">
        <f t="shared" si="310"/>
        <v>0</v>
      </c>
      <c r="S385" s="2">
        <f t="shared" si="310"/>
        <v>0</v>
      </c>
      <c r="T385" s="2">
        <f t="shared" si="310"/>
        <v>0</v>
      </c>
      <c r="U385" s="2">
        <f t="shared" si="310"/>
        <v>0</v>
      </c>
      <c r="V385" s="2">
        <f t="shared" si="310"/>
        <v>0</v>
      </c>
      <c r="W385" s="2">
        <f t="shared" si="310"/>
        <v>0</v>
      </c>
      <c r="X385" s="2">
        <f t="shared" si="310"/>
        <v>0</v>
      </c>
      <c r="Y385" s="2">
        <f t="shared" si="310"/>
        <v>0</v>
      </c>
      <c r="Z385" s="2">
        <f t="shared" si="310"/>
        <v>0</v>
      </c>
      <c r="AA385" s="2">
        <f t="shared" si="310"/>
        <v>0</v>
      </c>
      <c r="AB385" s="2">
        <f t="shared" si="310"/>
        <v>0</v>
      </c>
      <c r="AC385" s="2">
        <f t="shared" si="310"/>
        <v>0</v>
      </c>
      <c r="AD385" s="2">
        <f t="shared" si="310"/>
        <v>0</v>
      </c>
      <c r="AE385" s="2">
        <f t="shared" si="310"/>
        <v>0</v>
      </c>
      <c r="AF385" s="2">
        <f t="shared" si="310"/>
        <v>0</v>
      </c>
      <c r="AG385" s="2">
        <f t="shared" si="310"/>
        <v>0</v>
      </c>
      <c r="AH385" s="2">
        <f t="shared" si="310"/>
        <v>0</v>
      </c>
      <c r="AI385" s="2">
        <f t="shared" si="310"/>
        <v>0</v>
      </c>
      <c r="AJ385" s="2">
        <f t="shared" si="310"/>
        <v>0</v>
      </c>
      <c r="AK385" s="2">
        <f t="shared" si="310"/>
        <v>0</v>
      </c>
      <c r="AL385" s="2">
        <f t="shared" si="310"/>
        <v>0</v>
      </c>
      <c r="AM385" s="2">
        <f t="shared" si="310"/>
        <v>0</v>
      </c>
      <c r="AN385" s="2">
        <f t="shared" si="310"/>
        <v>0</v>
      </c>
      <c r="AO385" s="2">
        <f t="shared" si="310"/>
        <v>0</v>
      </c>
      <c r="AP385" s="2">
        <f t="shared" si="310"/>
        <v>0</v>
      </c>
      <c r="AQ385" s="2">
        <f t="shared" si="310"/>
        <v>0</v>
      </c>
      <c r="AR385" s="2">
        <f t="shared" si="310"/>
        <v>0</v>
      </c>
      <c r="AS385" s="2">
        <f t="shared" si="310"/>
        <v>0</v>
      </c>
      <c r="AT385" s="2">
        <f t="shared" si="310"/>
        <v>0</v>
      </c>
      <c r="AU385" s="2">
        <f t="shared" ref="AU385:BZ385" si="311">AU390</f>
        <v>0</v>
      </c>
      <c r="AV385" s="2">
        <f t="shared" si="311"/>
        <v>0</v>
      </c>
      <c r="AW385" s="2">
        <f t="shared" si="311"/>
        <v>0</v>
      </c>
      <c r="AX385" s="2">
        <f t="shared" si="311"/>
        <v>0</v>
      </c>
      <c r="AY385" s="2">
        <f t="shared" si="311"/>
        <v>0</v>
      </c>
      <c r="AZ385" s="2">
        <f t="shared" si="311"/>
        <v>0</v>
      </c>
      <c r="BA385" s="2">
        <f t="shared" si="311"/>
        <v>0</v>
      </c>
      <c r="BB385" s="2">
        <f t="shared" si="311"/>
        <v>0</v>
      </c>
      <c r="BC385" s="2">
        <f t="shared" si="311"/>
        <v>0</v>
      </c>
      <c r="BD385" s="2">
        <f t="shared" si="311"/>
        <v>0</v>
      </c>
      <c r="BE385" s="2">
        <f t="shared" si="311"/>
        <v>0</v>
      </c>
      <c r="BF385" s="2">
        <f t="shared" si="311"/>
        <v>0</v>
      </c>
      <c r="BG385" s="2">
        <f t="shared" si="311"/>
        <v>0</v>
      </c>
      <c r="BH385" s="2">
        <f t="shared" si="311"/>
        <v>0</v>
      </c>
      <c r="BI385" s="2">
        <f t="shared" si="311"/>
        <v>0</v>
      </c>
      <c r="BJ385" s="2">
        <f t="shared" si="311"/>
        <v>0</v>
      </c>
      <c r="BK385" s="2">
        <f t="shared" si="311"/>
        <v>0</v>
      </c>
      <c r="BL385" s="2">
        <f t="shared" si="311"/>
        <v>0</v>
      </c>
      <c r="BM385" s="2">
        <f t="shared" si="311"/>
        <v>0</v>
      </c>
      <c r="BN385" s="2">
        <f t="shared" si="311"/>
        <v>0</v>
      </c>
      <c r="BO385" s="2">
        <f t="shared" si="311"/>
        <v>0</v>
      </c>
      <c r="BP385" s="2">
        <f t="shared" si="311"/>
        <v>0</v>
      </c>
      <c r="BQ385" s="2">
        <f t="shared" si="311"/>
        <v>0</v>
      </c>
      <c r="BR385" s="2">
        <f t="shared" si="311"/>
        <v>0</v>
      </c>
      <c r="BS385" s="2">
        <f t="shared" si="311"/>
        <v>0</v>
      </c>
      <c r="BT385" s="2">
        <f t="shared" si="311"/>
        <v>0</v>
      </c>
      <c r="BU385" s="2">
        <f t="shared" si="311"/>
        <v>0</v>
      </c>
      <c r="BV385" s="2">
        <f t="shared" si="311"/>
        <v>0</v>
      </c>
      <c r="BW385" s="2">
        <f t="shared" si="311"/>
        <v>0</v>
      </c>
      <c r="BX385" s="2">
        <f t="shared" si="311"/>
        <v>0</v>
      </c>
      <c r="BY385" s="2">
        <f t="shared" si="311"/>
        <v>0</v>
      </c>
      <c r="BZ385" s="2">
        <f t="shared" si="311"/>
        <v>0</v>
      </c>
      <c r="CA385" s="2">
        <f t="shared" ref="CA385:DF385" si="312">CA390</f>
        <v>0</v>
      </c>
      <c r="CB385" s="2">
        <f t="shared" si="312"/>
        <v>0</v>
      </c>
      <c r="CC385" s="2">
        <f t="shared" si="312"/>
        <v>0</v>
      </c>
      <c r="CD385" s="2">
        <f t="shared" si="312"/>
        <v>0</v>
      </c>
      <c r="CE385" s="2">
        <f t="shared" si="312"/>
        <v>0</v>
      </c>
      <c r="CF385" s="2">
        <f t="shared" si="312"/>
        <v>0</v>
      </c>
      <c r="CG385" s="2">
        <f t="shared" si="312"/>
        <v>0</v>
      </c>
      <c r="CH385" s="2">
        <f t="shared" si="312"/>
        <v>0</v>
      </c>
      <c r="CI385" s="2">
        <f t="shared" si="312"/>
        <v>0</v>
      </c>
      <c r="CJ385" s="2">
        <f t="shared" si="312"/>
        <v>0</v>
      </c>
      <c r="CK385" s="2">
        <f t="shared" si="312"/>
        <v>0</v>
      </c>
      <c r="CL385" s="2">
        <f t="shared" si="312"/>
        <v>0</v>
      </c>
      <c r="CM385" s="2">
        <f t="shared" si="312"/>
        <v>0</v>
      </c>
      <c r="CN385" s="2">
        <f t="shared" si="312"/>
        <v>0</v>
      </c>
      <c r="CO385" s="2">
        <f t="shared" si="312"/>
        <v>0</v>
      </c>
      <c r="CP385" s="2">
        <f t="shared" si="312"/>
        <v>0</v>
      </c>
      <c r="CQ385" s="2">
        <f t="shared" si="312"/>
        <v>0</v>
      </c>
      <c r="CR385" s="2">
        <f t="shared" si="312"/>
        <v>0</v>
      </c>
      <c r="CS385" s="2">
        <f t="shared" si="312"/>
        <v>0</v>
      </c>
      <c r="CT385" s="2">
        <f t="shared" si="312"/>
        <v>0</v>
      </c>
      <c r="CU385" s="2">
        <f t="shared" si="312"/>
        <v>0</v>
      </c>
      <c r="CV385" s="2">
        <f t="shared" si="312"/>
        <v>0</v>
      </c>
      <c r="CW385" s="2">
        <f t="shared" si="312"/>
        <v>0</v>
      </c>
      <c r="CX385" s="2">
        <f t="shared" si="312"/>
        <v>0</v>
      </c>
      <c r="CY385" s="2">
        <f t="shared" si="312"/>
        <v>0</v>
      </c>
      <c r="CZ385" s="2">
        <f t="shared" si="312"/>
        <v>0</v>
      </c>
      <c r="DA385" s="2">
        <f t="shared" si="312"/>
        <v>0</v>
      </c>
      <c r="DB385" s="2">
        <f t="shared" si="312"/>
        <v>0</v>
      </c>
      <c r="DC385" s="2">
        <f t="shared" si="312"/>
        <v>0</v>
      </c>
      <c r="DD385" s="2">
        <f t="shared" si="312"/>
        <v>0</v>
      </c>
      <c r="DE385" s="2">
        <f t="shared" si="312"/>
        <v>0</v>
      </c>
      <c r="DF385" s="2">
        <f t="shared" si="312"/>
        <v>0</v>
      </c>
      <c r="DG385" s="3">
        <f t="shared" ref="DG385:EL385" si="313">DG390</f>
        <v>0</v>
      </c>
      <c r="DH385" s="3">
        <f t="shared" si="313"/>
        <v>0</v>
      </c>
      <c r="DI385" s="3">
        <f t="shared" si="313"/>
        <v>0</v>
      </c>
      <c r="DJ385" s="3">
        <f t="shared" si="313"/>
        <v>0</v>
      </c>
      <c r="DK385" s="3">
        <f t="shared" si="313"/>
        <v>0</v>
      </c>
      <c r="DL385" s="3">
        <f t="shared" si="313"/>
        <v>0</v>
      </c>
      <c r="DM385" s="3">
        <f t="shared" si="313"/>
        <v>0</v>
      </c>
      <c r="DN385" s="3">
        <f t="shared" si="313"/>
        <v>0</v>
      </c>
      <c r="DO385" s="3">
        <f t="shared" si="313"/>
        <v>0</v>
      </c>
      <c r="DP385" s="3">
        <f t="shared" si="313"/>
        <v>0</v>
      </c>
      <c r="DQ385" s="3">
        <f t="shared" si="313"/>
        <v>0</v>
      </c>
      <c r="DR385" s="3">
        <f t="shared" si="313"/>
        <v>0</v>
      </c>
      <c r="DS385" s="3">
        <f t="shared" si="313"/>
        <v>0</v>
      </c>
      <c r="DT385" s="3">
        <f t="shared" si="313"/>
        <v>0</v>
      </c>
      <c r="DU385" s="3">
        <f t="shared" si="313"/>
        <v>0</v>
      </c>
      <c r="DV385" s="3">
        <f t="shared" si="313"/>
        <v>0</v>
      </c>
      <c r="DW385" s="3">
        <f t="shared" si="313"/>
        <v>0</v>
      </c>
      <c r="DX385" s="3">
        <f t="shared" si="313"/>
        <v>0</v>
      </c>
      <c r="DY385" s="3">
        <f t="shared" si="313"/>
        <v>0</v>
      </c>
      <c r="DZ385" s="3">
        <f t="shared" si="313"/>
        <v>0</v>
      </c>
      <c r="EA385" s="3">
        <f t="shared" si="313"/>
        <v>0</v>
      </c>
      <c r="EB385" s="3">
        <f t="shared" si="313"/>
        <v>0</v>
      </c>
      <c r="EC385" s="3">
        <f t="shared" si="313"/>
        <v>0</v>
      </c>
      <c r="ED385" s="3">
        <f t="shared" si="313"/>
        <v>0</v>
      </c>
      <c r="EE385" s="3">
        <f t="shared" si="313"/>
        <v>0</v>
      </c>
      <c r="EF385" s="3">
        <f t="shared" si="313"/>
        <v>0</v>
      </c>
      <c r="EG385" s="3">
        <f t="shared" si="313"/>
        <v>0</v>
      </c>
      <c r="EH385" s="3">
        <f t="shared" si="313"/>
        <v>0</v>
      </c>
      <c r="EI385" s="3">
        <f t="shared" si="313"/>
        <v>0</v>
      </c>
      <c r="EJ385" s="3">
        <f t="shared" si="313"/>
        <v>0</v>
      </c>
      <c r="EK385" s="3">
        <f t="shared" si="313"/>
        <v>0</v>
      </c>
      <c r="EL385" s="3">
        <f t="shared" si="313"/>
        <v>0</v>
      </c>
      <c r="EM385" s="3">
        <f t="shared" ref="EM385:FR385" si="314">EM390</f>
        <v>0</v>
      </c>
      <c r="EN385" s="3">
        <f t="shared" si="314"/>
        <v>0</v>
      </c>
      <c r="EO385" s="3">
        <f t="shared" si="314"/>
        <v>0</v>
      </c>
      <c r="EP385" s="3">
        <f t="shared" si="314"/>
        <v>0</v>
      </c>
      <c r="EQ385" s="3">
        <f t="shared" si="314"/>
        <v>0</v>
      </c>
      <c r="ER385" s="3">
        <f t="shared" si="314"/>
        <v>0</v>
      </c>
      <c r="ES385" s="3">
        <f t="shared" si="314"/>
        <v>0</v>
      </c>
      <c r="ET385" s="3">
        <f t="shared" si="314"/>
        <v>0</v>
      </c>
      <c r="EU385" s="3">
        <f t="shared" si="314"/>
        <v>0</v>
      </c>
      <c r="EV385" s="3">
        <f t="shared" si="314"/>
        <v>0</v>
      </c>
      <c r="EW385" s="3">
        <f t="shared" si="314"/>
        <v>0</v>
      </c>
      <c r="EX385" s="3">
        <f t="shared" si="314"/>
        <v>0</v>
      </c>
      <c r="EY385" s="3">
        <f t="shared" si="314"/>
        <v>0</v>
      </c>
      <c r="EZ385" s="3">
        <f t="shared" si="314"/>
        <v>0</v>
      </c>
      <c r="FA385" s="3">
        <f t="shared" si="314"/>
        <v>0</v>
      </c>
      <c r="FB385" s="3">
        <f t="shared" si="314"/>
        <v>0</v>
      </c>
      <c r="FC385" s="3">
        <f t="shared" si="314"/>
        <v>0</v>
      </c>
      <c r="FD385" s="3">
        <f t="shared" si="314"/>
        <v>0</v>
      </c>
      <c r="FE385" s="3">
        <f t="shared" si="314"/>
        <v>0</v>
      </c>
      <c r="FF385" s="3">
        <f t="shared" si="314"/>
        <v>0</v>
      </c>
      <c r="FG385" s="3">
        <f t="shared" si="314"/>
        <v>0</v>
      </c>
      <c r="FH385" s="3">
        <f t="shared" si="314"/>
        <v>0</v>
      </c>
      <c r="FI385" s="3">
        <f t="shared" si="314"/>
        <v>0</v>
      </c>
      <c r="FJ385" s="3">
        <f t="shared" si="314"/>
        <v>0</v>
      </c>
      <c r="FK385" s="3">
        <f t="shared" si="314"/>
        <v>0</v>
      </c>
      <c r="FL385" s="3">
        <f t="shared" si="314"/>
        <v>0</v>
      </c>
      <c r="FM385" s="3">
        <f t="shared" si="314"/>
        <v>0</v>
      </c>
      <c r="FN385" s="3">
        <f t="shared" si="314"/>
        <v>0</v>
      </c>
      <c r="FO385" s="3">
        <f t="shared" si="314"/>
        <v>0</v>
      </c>
      <c r="FP385" s="3">
        <f t="shared" si="314"/>
        <v>0</v>
      </c>
      <c r="FQ385" s="3">
        <f t="shared" si="314"/>
        <v>0</v>
      </c>
      <c r="FR385" s="3">
        <f t="shared" si="314"/>
        <v>0</v>
      </c>
      <c r="FS385" s="3">
        <f t="shared" ref="FS385:GX385" si="315">FS390</f>
        <v>0</v>
      </c>
      <c r="FT385" s="3">
        <f t="shared" si="315"/>
        <v>0</v>
      </c>
      <c r="FU385" s="3">
        <f t="shared" si="315"/>
        <v>0</v>
      </c>
      <c r="FV385" s="3">
        <f t="shared" si="315"/>
        <v>0</v>
      </c>
      <c r="FW385" s="3">
        <f t="shared" si="315"/>
        <v>0</v>
      </c>
      <c r="FX385" s="3">
        <f t="shared" si="315"/>
        <v>0</v>
      </c>
      <c r="FY385" s="3">
        <f t="shared" si="315"/>
        <v>0</v>
      </c>
      <c r="FZ385" s="3">
        <f t="shared" si="315"/>
        <v>0</v>
      </c>
      <c r="GA385" s="3">
        <f t="shared" si="315"/>
        <v>0</v>
      </c>
      <c r="GB385" s="3">
        <f t="shared" si="315"/>
        <v>0</v>
      </c>
      <c r="GC385" s="3">
        <f t="shared" si="315"/>
        <v>0</v>
      </c>
      <c r="GD385" s="3">
        <f t="shared" si="315"/>
        <v>0</v>
      </c>
      <c r="GE385" s="3">
        <f t="shared" si="315"/>
        <v>0</v>
      </c>
      <c r="GF385" s="3">
        <f t="shared" si="315"/>
        <v>0</v>
      </c>
      <c r="GG385" s="3">
        <f t="shared" si="315"/>
        <v>0</v>
      </c>
      <c r="GH385" s="3">
        <f t="shared" si="315"/>
        <v>0</v>
      </c>
      <c r="GI385" s="3">
        <f t="shared" si="315"/>
        <v>0</v>
      </c>
      <c r="GJ385" s="3">
        <f t="shared" si="315"/>
        <v>0</v>
      </c>
      <c r="GK385" s="3">
        <f t="shared" si="315"/>
        <v>0</v>
      </c>
      <c r="GL385" s="3">
        <f t="shared" si="315"/>
        <v>0</v>
      </c>
      <c r="GM385" s="3">
        <f t="shared" si="315"/>
        <v>0</v>
      </c>
      <c r="GN385" s="3">
        <f t="shared" si="315"/>
        <v>0</v>
      </c>
      <c r="GO385" s="3">
        <f t="shared" si="315"/>
        <v>0</v>
      </c>
      <c r="GP385" s="3">
        <f t="shared" si="315"/>
        <v>0</v>
      </c>
      <c r="GQ385" s="3">
        <f t="shared" si="315"/>
        <v>0</v>
      </c>
      <c r="GR385" s="3">
        <f t="shared" si="315"/>
        <v>0</v>
      </c>
      <c r="GS385" s="3">
        <f t="shared" si="315"/>
        <v>0</v>
      </c>
      <c r="GT385" s="3">
        <f t="shared" si="315"/>
        <v>0</v>
      </c>
      <c r="GU385" s="3">
        <f t="shared" si="315"/>
        <v>0</v>
      </c>
      <c r="GV385" s="3">
        <f t="shared" si="315"/>
        <v>0</v>
      </c>
      <c r="GW385" s="3">
        <f t="shared" si="315"/>
        <v>0</v>
      </c>
      <c r="GX385" s="3">
        <f t="shared" si="315"/>
        <v>0</v>
      </c>
    </row>
    <row r="387" spans="1:245" x14ac:dyDescent="0.2">
      <c r="A387">
        <v>17</v>
      </c>
      <c r="B387">
        <v>1</v>
      </c>
      <c r="D387">
        <f>ROW(EtalonRes!A213)</f>
        <v>213</v>
      </c>
      <c r="E387" t="s">
        <v>3</v>
      </c>
      <c r="F387" t="s">
        <v>324</v>
      </c>
      <c r="G387" t="s">
        <v>325</v>
      </c>
      <c r="H387" t="s">
        <v>326</v>
      </c>
      <c r="I387">
        <f>ROUND((1687.15)/100,9)</f>
        <v>16.871500000000001</v>
      </c>
      <c r="J387">
        <v>0</v>
      </c>
      <c r="K387">
        <f>ROUND((1687.15)/100,9)</f>
        <v>16.871500000000001</v>
      </c>
      <c r="O387">
        <f>ROUND(CP387,2)</f>
        <v>192402.58</v>
      </c>
      <c r="P387">
        <f>ROUND(CQ387*I387,2)</f>
        <v>79.63</v>
      </c>
      <c r="Q387">
        <f>ROUND(CR387*I387,2)</f>
        <v>75901.5</v>
      </c>
      <c r="R387">
        <f>ROUND(CS387*I387,2)</f>
        <v>46245.46</v>
      </c>
      <c r="S387">
        <f>ROUND(CT387*I387,2)</f>
        <v>116421.45</v>
      </c>
      <c r="T387">
        <f>ROUND(CU387*I387,2)</f>
        <v>0</v>
      </c>
      <c r="U387">
        <f>CV387*I387</f>
        <v>221.52279500000003</v>
      </c>
      <c r="V387">
        <f>CW387*I387</f>
        <v>0</v>
      </c>
      <c r="W387">
        <f>ROUND(CX387*I387,2)</f>
        <v>0</v>
      </c>
      <c r="X387">
        <f>ROUND(CY387,2)</f>
        <v>81495.02</v>
      </c>
      <c r="Y387">
        <f>ROUND(CZ387,2)</f>
        <v>11642.15</v>
      </c>
      <c r="AA387">
        <v>-1</v>
      </c>
      <c r="AB387">
        <f>ROUND((AC387+AD387+AF387),6)</f>
        <v>11404</v>
      </c>
      <c r="AC387">
        <f>ROUND((ES387),6)</f>
        <v>4.72</v>
      </c>
      <c r="AD387">
        <f>ROUND((((ET387)-(EU387))+AE387),6)</f>
        <v>4498.8</v>
      </c>
      <c r="AE387">
        <f>ROUND((EU387),6)</f>
        <v>2741.04</v>
      </c>
      <c r="AF387">
        <f>ROUND((EV387),6)</f>
        <v>6900.48</v>
      </c>
      <c r="AG387">
        <f>ROUND((AP387),6)</f>
        <v>0</v>
      </c>
      <c r="AH387">
        <f>(EW387)</f>
        <v>13.13</v>
      </c>
      <c r="AI387">
        <f>(EX387)</f>
        <v>0</v>
      </c>
      <c r="AJ387">
        <f>(AS387)</f>
        <v>0</v>
      </c>
      <c r="AK387">
        <v>11404</v>
      </c>
      <c r="AL387">
        <v>4.72</v>
      </c>
      <c r="AM387">
        <v>4498.8</v>
      </c>
      <c r="AN387">
        <v>2741.04</v>
      </c>
      <c r="AO387">
        <v>6900.48</v>
      </c>
      <c r="AP387">
        <v>0</v>
      </c>
      <c r="AQ387">
        <v>13.13</v>
      </c>
      <c r="AR387">
        <v>0</v>
      </c>
      <c r="AS387">
        <v>0</v>
      </c>
      <c r="AT387">
        <v>70</v>
      </c>
      <c r="AU387">
        <v>10</v>
      </c>
      <c r="AV387">
        <v>1</v>
      </c>
      <c r="AW387">
        <v>1</v>
      </c>
      <c r="AZ387">
        <v>1</v>
      </c>
      <c r="BA387">
        <v>1</v>
      </c>
      <c r="BB387">
        <v>1</v>
      </c>
      <c r="BC387">
        <v>1</v>
      </c>
      <c r="BD387" t="s">
        <v>3</v>
      </c>
      <c r="BE387" t="s">
        <v>3</v>
      </c>
      <c r="BF387" t="s">
        <v>3</v>
      </c>
      <c r="BG387" t="s">
        <v>3</v>
      </c>
      <c r="BH387">
        <v>0</v>
      </c>
      <c r="BI387">
        <v>4</v>
      </c>
      <c r="BJ387" t="s">
        <v>327</v>
      </c>
      <c r="BM387">
        <v>0</v>
      </c>
      <c r="BN387">
        <v>0</v>
      </c>
      <c r="BO387" t="s">
        <v>3</v>
      </c>
      <c r="BP387">
        <v>0</v>
      </c>
      <c r="BQ387">
        <v>1</v>
      </c>
      <c r="BR387">
        <v>0</v>
      </c>
      <c r="BS387">
        <v>1</v>
      </c>
      <c r="BT387">
        <v>1</v>
      </c>
      <c r="BU387">
        <v>1</v>
      </c>
      <c r="BV387">
        <v>1</v>
      </c>
      <c r="BW387">
        <v>1</v>
      </c>
      <c r="BX387">
        <v>1</v>
      </c>
      <c r="BY387" t="s">
        <v>3</v>
      </c>
      <c r="BZ387">
        <v>70</v>
      </c>
      <c r="CA387">
        <v>10</v>
      </c>
      <c r="CB387" t="s">
        <v>3</v>
      </c>
      <c r="CE387">
        <v>0</v>
      </c>
      <c r="CF387">
        <v>0</v>
      </c>
      <c r="CG387">
        <v>0</v>
      </c>
      <c r="CM387">
        <v>0</v>
      </c>
      <c r="CN387" t="s">
        <v>3</v>
      </c>
      <c r="CO387">
        <v>0</v>
      </c>
      <c r="CP387">
        <f>(P387+Q387+S387)</f>
        <v>192402.58000000002</v>
      </c>
      <c r="CQ387">
        <f>(AC387*BC387*AW387)</f>
        <v>4.72</v>
      </c>
      <c r="CR387">
        <f>((((ET387)*BB387-(EU387)*BS387)+AE387*BS387)*AV387)</f>
        <v>4498.8</v>
      </c>
      <c r="CS387">
        <f>(AE387*BS387*AV387)</f>
        <v>2741.04</v>
      </c>
      <c r="CT387">
        <f>(AF387*BA387*AV387)</f>
        <v>6900.48</v>
      </c>
      <c r="CU387">
        <f>AG387</f>
        <v>0</v>
      </c>
      <c r="CV387">
        <f>(AH387*AV387)</f>
        <v>13.13</v>
      </c>
      <c r="CW387">
        <f>AI387</f>
        <v>0</v>
      </c>
      <c r="CX387">
        <f>AJ387</f>
        <v>0</v>
      </c>
      <c r="CY387">
        <f>((S387*BZ387)/100)</f>
        <v>81495.014999999999</v>
      </c>
      <c r="CZ387">
        <f>((S387*CA387)/100)</f>
        <v>11642.145</v>
      </c>
      <c r="DC387" t="s">
        <v>3</v>
      </c>
      <c r="DD387" t="s">
        <v>3</v>
      </c>
      <c r="DE387" t="s">
        <v>3</v>
      </c>
      <c r="DF387" t="s">
        <v>3</v>
      </c>
      <c r="DG387" t="s">
        <v>3</v>
      </c>
      <c r="DH387" t="s">
        <v>3</v>
      </c>
      <c r="DI387" t="s">
        <v>3</v>
      </c>
      <c r="DJ387" t="s">
        <v>3</v>
      </c>
      <c r="DK387" t="s">
        <v>3</v>
      </c>
      <c r="DL387" t="s">
        <v>3</v>
      </c>
      <c r="DM387" t="s">
        <v>3</v>
      </c>
      <c r="DN387">
        <v>0</v>
      </c>
      <c r="DO387">
        <v>0</v>
      </c>
      <c r="DP387">
        <v>1</v>
      </c>
      <c r="DQ387">
        <v>1</v>
      </c>
      <c r="DU387">
        <v>1005</v>
      </c>
      <c r="DV387" t="s">
        <v>326</v>
      </c>
      <c r="DW387" t="s">
        <v>326</v>
      </c>
      <c r="DX387">
        <v>100</v>
      </c>
      <c r="DZ387" t="s">
        <v>3</v>
      </c>
      <c r="EA387" t="s">
        <v>3</v>
      </c>
      <c r="EB387" t="s">
        <v>3</v>
      </c>
      <c r="EC387" t="s">
        <v>3</v>
      </c>
      <c r="EE387">
        <v>1441815344</v>
      </c>
      <c r="EF387">
        <v>1</v>
      </c>
      <c r="EG387" t="s">
        <v>21</v>
      </c>
      <c r="EH387">
        <v>0</v>
      </c>
      <c r="EI387" t="s">
        <v>3</v>
      </c>
      <c r="EJ387">
        <v>4</v>
      </c>
      <c r="EK387">
        <v>0</v>
      </c>
      <c r="EL387" t="s">
        <v>22</v>
      </c>
      <c r="EM387" t="s">
        <v>23</v>
      </c>
      <c r="EO387" t="s">
        <v>3</v>
      </c>
      <c r="EQ387">
        <v>1311744</v>
      </c>
      <c r="ER387">
        <v>11404</v>
      </c>
      <c r="ES387">
        <v>4.72</v>
      </c>
      <c r="ET387">
        <v>4498.8</v>
      </c>
      <c r="EU387">
        <v>2741.04</v>
      </c>
      <c r="EV387">
        <v>6900.48</v>
      </c>
      <c r="EW387">
        <v>13.13</v>
      </c>
      <c r="EX387">
        <v>0</v>
      </c>
      <c r="EY387">
        <v>0</v>
      </c>
      <c r="FQ387">
        <v>0</v>
      </c>
      <c r="FR387">
        <f>ROUND(IF(BI387=3,GM387,0),2)</f>
        <v>0</v>
      </c>
      <c r="FS387">
        <v>0</v>
      </c>
      <c r="FX387">
        <v>70</v>
      </c>
      <c r="FY387">
        <v>10</v>
      </c>
      <c r="GA387" t="s">
        <v>3</v>
      </c>
      <c r="GD387">
        <v>0</v>
      </c>
      <c r="GF387">
        <v>-1858475948</v>
      </c>
      <c r="GG387">
        <v>2</v>
      </c>
      <c r="GH387">
        <v>1</v>
      </c>
      <c r="GI387">
        <v>-2</v>
      </c>
      <c r="GJ387">
        <v>0</v>
      </c>
      <c r="GK387">
        <f>ROUND(R387*(R12)/100,2)</f>
        <v>49945.1</v>
      </c>
      <c r="GL387">
        <f>ROUND(IF(AND(BH387=3,BI387=3,FS387&lt;&gt;0),P387,0),2)</f>
        <v>0</v>
      </c>
      <c r="GM387">
        <f>ROUND(O387+X387+Y387+GK387,2)+GX387</f>
        <v>335484.84999999998</v>
      </c>
      <c r="GN387">
        <f>IF(OR(BI387=0,BI387=1),GM387-GX387,0)</f>
        <v>0</v>
      </c>
      <c r="GO387">
        <f>IF(BI387=2,GM387-GX387,0)</f>
        <v>0</v>
      </c>
      <c r="GP387">
        <f>IF(BI387=4,GM387-GX387,0)</f>
        <v>335484.84999999998</v>
      </c>
      <c r="GR387">
        <v>0</v>
      </c>
      <c r="GS387">
        <v>3</v>
      </c>
      <c r="GT387">
        <v>0</v>
      </c>
      <c r="GU387" t="s">
        <v>3</v>
      </c>
      <c r="GV387">
        <f>ROUND((GT387),6)</f>
        <v>0</v>
      </c>
      <c r="GW387">
        <v>1</v>
      </c>
      <c r="GX387">
        <f>ROUND(HC387*I387,2)</f>
        <v>0</v>
      </c>
      <c r="HA387">
        <v>0</v>
      </c>
      <c r="HB387">
        <v>0</v>
      </c>
      <c r="HC387">
        <f>GV387*GW387</f>
        <v>0</v>
      </c>
      <c r="HE387" t="s">
        <v>3</v>
      </c>
      <c r="HF387" t="s">
        <v>3</v>
      </c>
      <c r="HM387" t="s">
        <v>3</v>
      </c>
      <c r="HN387" t="s">
        <v>3</v>
      </c>
      <c r="HO387" t="s">
        <v>3</v>
      </c>
      <c r="HP387" t="s">
        <v>3</v>
      </c>
      <c r="HQ387" t="s">
        <v>3</v>
      </c>
      <c r="IK387">
        <v>0</v>
      </c>
    </row>
    <row r="388" spans="1:245" x14ac:dyDescent="0.2">
      <c r="A388">
        <v>17</v>
      </c>
      <c r="B388">
        <v>1</v>
      </c>
      <c r="D388">
        <f>ROW(EtalonRes!A218)</f>
        <v>218</v>
      </c>
      <c r="E388" t="s">
        <v>3</v>
      </c>
      <c r="F388" t="s">
        <v>328</v>
      </c>
      <c r="G388" t="s">
        <v>329</v>
      </c>
      <c r="H388" t="s">
        <v>326</v>
      </c>
      <c r="I388">
        <f>ROUND(1687.15/100,9)</f>
        <v>16.871500000000001</v>
      </c>
      <c r="J388">
        <v>0</v>
      </c>
      <c r="K388">
        <f>ROUND(1687.15/100,9)</f>
        <v>16.871500000000001</v>
      </c>
      <c r="O388">
        <f>ROUND(CP388,2)</f>
        <v>30381.86</v>
      </c>
      <c r="P388">
        <f>ROUND(CQ388*I388,2)</f>
        <v>275.51</v>
      </c>
      <c r="Q388">
        <f>ROUND(CR388*I388,2)</f>
        <v>11476.16</v>
      </c>
      <c r="R388">
        <f>ROUND(CS388*I388,2)</f>
        <v>7249.01</v>
      </c>
      <c r="S388">
        <f>ROUND(CT388*I388,2)</f>
        <v>18630.189999999999</v>
      </c>
      <c r="T388">
        <f>ROUND(CU388*I388,2)</f>
        <v>0</v>
      </c>
      <c r="U388">
        <f>CV388*I388</f>
        <v>35.430150000000005</v>
      </c>
      <c r="V388">
        <f>CW388*I388</f>
        <v>0</v>
      </c>
      <c r="W388">
        <f>ROUND(CX388*I388,2)</f>
        <v>0</v>
      </c>
      <c r="X388">
        <f>ROUND(CY388,2)</f>
        <v>13041.13</v>
      </c>
      <c r="Y388">
        <f>ROUND(CZ388,2)</f>
        <v>1863.02</v>
      </c>
      <c r="AA388">
        <v>-1</v>
      </c>
      <c r="AB388">
        <f>ROUND((AC388+AD388+AF388),6)</f>
        <v>1800.78</v>
      </c>
      <c r="AC388">
        <f>ROUND((ES388),6)</f>
        <v>16.329999999999998</v>
      </c>
      <c r="AD388">
        <f>ROUND((((ET388)-(EU388))+AE388),6)</f>
        <v>680.21</v>
      </c>
      <c r="AE388">
        <f>ROUND((EU388),6)</f>
        <v>429.66</v>
      </c>
      <c r="AF388">
        <f>ROUND((EV388),6)</f>
        <v>1104.24</v>
      </c>
      <c r="AG388">
        <f>ROUND((AP388),6)</f>
        <v>0</v>
      </c>
      <c r="AH388">
        <f>(EW388)</f>
        <v>2.1</v>
      </c>
      <c r="AI388">
        <f>(EX388)</f>
        <v>0</v>
      </c>
      <c r="AJ388">
        <f>(AS388)</f>
        <v>0</v>
      </c>
      <c r="AK388">
        <v>1800.78</v>
      </c>
      <c r="AL388">
        <v>16.329999999999998</v>
      </c>
      <c r="AM388">
        <v>680.21</v>
      </c>
      <c r="AN388">
        <v>429.66</v>
      </c>
      <c r="AO388">
        <v>1104.24</v>
      </c>
      <c r="AP388">
        <v>0</v>
      </c>
      <c r="AQ388">
        <v>2.1</v>
      </c>
      <c r="AR388">
        <v>0</v>
      </c>
      <c r="AS388">
        <v>0</v>
      </c>
      <c r="AT388">
        <v>70</v>
      </c>
      <c r="AU388">
        <v>10</v>
      </c>
      <c r="AV388">
        <v>1</v>
      </c>
      <c r="AW388">
        <v>1</v>
      </c>
      <c r="AZ388">
        <v>1</v>
      </c>
      <c r="BA388">
        <v>1</v>
      </c>
      <c r="BB388">
        <v>1</v>
      </c>
      <c r="BC388">
        <v>1</v>
      </c>
      <c r="BD388" t="s">
        <v>3</v>
      </c>
      <c r="BE388" t="s">
        <v>3</v>
      </c>
      <c r="BF388" t="s">
        <v>3</v>
      </c>
      <c r="BG388" t="s">
        <v>3</v>
      </c>
      <c r="BH388">
        <v>0</v>
      </c>
      <c r="BI388">
        <v>4</v>
      </c>
      <c r="BJ388" t="s">
        <v>330</v>
      </c>
      <c r="BM388">
        <v>0</v>
      </c>
      <c r="BN388">
        <v>0</v>
      </c>
      <c r="BO388" t="s">
        <v>3</v>
      </c>
      <c r="BP388">
        <v>0</v>
      </c>
      <c r="BQ388">
        <v>1</v>
      </c>
      <c r="BR388">
        <v>0</v>
      </c>
      <c r="BS388">
        <v>1</v>
      </c>
      <c r="BT388">
        <v>1</v>
      </c>
      <c r="BU388">
        <v>1</v>
      </c>
      <c r="BV388">
        <v>1</v>
      </c>
      <c r="BW388">
        <v>1</v>
      </c>
      <c r="BX388">
        <v>1</v>
      </c>
      <c r="BY388" t="s">
        <v>3</v>
      </c>
      <c r="BZ388">
        <v>70</v>
      </c>
      <c r="CA388">
        <v>10</v>
      </c>
      <c r="CB388" t="s">
        <v>3</v>
      </c>
      <c r="CE388">
        <v>0</v>
      </c>
      <c r="CF388">
        <v>0</v>
      </c>
      <c r="CG388">
        <v>0</v>
      </c>
      <c r="CM388">
        <v>0</v>
      </c>
      <c r="CN388" t="s">
        <v>3</v>
      </c>
      <c r="CO388">
        <v>0</v>
      </c>
      <c r="CP388">
        <f>(P388+Q388+S388)</f>
        <v>30381.86</v>
      </c>
      <c r="CQ388">
        <f>(AC388*BC388*AW388)</f>
        <v>16.329999999999998</v>
      </c>
      <c r="CR388">
        <f>((((ET388)*BB388-(EU388)*BS388)+AE388*BS388)*AV388)</f>
        <v>680.21</v>
      </c>
      <c r="CS388">
        <f>(AE388*BS388*AV388)</f>
        <v>429.66</v>
      </c>
      <c r="CT388">
        <f>(AF388*BA388*AV388)</f>
        <v>1104.24</v>
      </c>
      <c r="CU388">
        <f>AG388</f>
        <v>0</v>
      </c>
      <c r="CV388">
        <f>(AH388*AV388)</f>
        <v>2.1</v>
      </c>
      <c r="CW388">
        <f>AI388</f>
        <v>0</v>
      </c>
      <c r="CX388">
        <f>AJ388</f>
        <v>0</v>
      </c>
      <c r="CY388">
        <f>((S388*BZ388)/100)</f>
        <v>13041.132999999998</v>
      </c>
      <c r="CZ388">
        <f>((S388*CA388)/100)</f>
        <v>1863.019</v>
      </c>
      <c r="DC388" t="s">
        <v>3</v>
      </c>
      <c r="DD388" t="s">
        <v>3</v>
      </c>
      <c r="DE388" t="s">
        <v>3</v>
      </c>
      <c r="DF388" t="s">
        <v>3</v>
      </c>
      <c r="DG388" t="s">
        <v>3</v>
      </c>
      <c r="DH388" t="s">
        <v>3</v>
      </c>
      <c r="DI388" t="s">
        <v>3</v>
      </c>
      <c r="DJ388" t="s">
        <v>3</v>
      </c>
      <c r="DK388" t="s">
        <v>3</v>
      </c>
      <c r="DL388" t="s">
        <v>3</v>
      </c>
      <c r="DM388" t="s">
        <v>3</v>
      </c>
      <c r="DN388">
        <v>0</v>
      </c>
      <c r="DO388">
        <v>0</v>
      </c>
      <c r="DP388">
        <v>1</v>
      </c>
      <c r="DQ388">
        <v>1</v>
      </c>
      <c r="DU388">
        <v>1005</v>
      </c>
      <c r="DV388" t="s">
        <v>326</v>
      </c>
      <c r="DW388" t="s">
        <v>326</v>
      </c>
      <c r="DX388">
        <v>100</v>
      </c>
      <c r="DZ388" t="s">
        <v>3</v>
      </c>
      <c r="EA388" t="s">
        <v>3</v>
      </c>
      <c r="EB388" t="s">
        <v>3</v>
      </c>
      <c r="EC388" t="s">
        <v>3</v>
      </c>
      <c r="EE388">
        <v>1441815344</v>
      </c>
      <c r="EF388">
        <v>1</v>
      </c>
      <c r="EG388" t="s">
        <v>21</v>
      </c>
      <c r="EH388">
        <v>0</v>
      </c>
      <c r="EI388" t="s">
        <v>3</v>
      </c>
      <c r="EJ388">
        <v>4</v>
      </c>
      <c r="EK388">
        <v>0</v>
      </c>
      <c r="EL388" t="s">
        <v>22</v>
      </c>
      <c r="EM388" t="s">
        <v>23</v>
      </c>
      <c r="EO388" t="s">
        <v>3</v>
      </c>
      <c r="EQ388">
        <v>1311744</v>
      </c>
      <c r="ER388">
        <v>1800.78</v>
      </c>
      <c r="ES388">
        <v>16.329999999999998</v>
      </c>
      <c r="ET388">
        <v>680.21</v>
      </c>
      <c r="EU388">
        <v>429.66</v>
      </c>
      <c r="EV388">
        <v>1104.24</v>
      </c>
      <c r="EW388">
        <v>2.1</v>
      </c>
      <c r="EX388">
        <v>0</v>
      </c>
      <c r="EY388">
        <v>0</v>
      </c>
      <c r="FQ388">
        <v>0</v>
      </c>
      <c r="FR388">
        <f>ROUND(IF(BI388=3,GM388,0),2)</f>
        <v>0</v>
      </c>
      <c r="FS388">
        <v>0</v>
      </c>
      <c r="FX388">
        <v>70</v>
      </c>
      <c r="FY388">
        <v>10</v>
      </c>
      <c r="GA388" t="s">
        <v>3</v>
      </c>
      <c r="GD388">
        <v>0</v>
      </c>
      <c r="GF388">
        <v>-1860406526</v>
      </c>
      <c r="GG388">
        <v>2</v>
      </c>
      <c r="GH388">
        <v>1</v>
      </c>
      <c r="GI388">
        <v>-2</v>
      </c>
      <c r="GJ388">
        <v>0</v>
      </c>
      <c r="GK388">
        <f>ROUND(R388*(R12)/100,2)</f>
        <v>7828.93</v>
      </c>
      <c r="GL388">
        <f>ROUND(IF(AND(BH388=3,BI388=3,FS388&lt;&gt;0),P388,0),2)</f>
        <v>0</v>
      </c>
      <c r="GM388">
        <f>ROUND(O388+X388+Y388+GK388,2)+GX388</f>
        <v>53114.94</v>
      </c>
      <c r="GN388">
        <f>IF(OR(BI388=0,BI388=1),GM388-GX388,0)</f>
        <v>0</v>
      </c>
      <c r="GO388">
        <f>IF(BI388=2,GM388-GX388,0)</f>
        <v>0</v>
      </c>
      <c r="GP388">
        <f>IF(BI388=4,GM388-GX388,0)</f>
        <v>53114.94</v>
      </c>
      <c r="GR388">
        <v>0</v>
      </c>
      <c r="GS388">
        <v>3</v>
      </c>
      <c r="GT388">
        <v>0</v>
      </c>
      <c r="GU388" t="s">
        <v>3</v>
      </c>
      <c r="GV388">
        <f>ROUND((GT388),6)</f>
        <v>0</v>
      </c>
      <c r="GW388">
        <v>1</v>
      </c>
      <c r="GX388">
        <f>ROUND(HC388*I388,2)</f>
        <v>0</v>
      </c>
      <c r="HA388">
        <v>0</v>
      </c>
      <c r="HB388">
        <v>0</v>
      </c>
      <c r="HC388">
        <f>GV388*GW388</f>
        <v>0</v>
      </c>
      <c r="HE388" t="s">
        <v>3</v>
      </c>
      <c r="HF388" t="s">
        <v>3</v>
      </c>
      <c r="HM388" t="s">
        <v>3</v>
      </c>
      <c r="HN388" t="s">
        <v>3</v>
      </c>
      <c r="HO388" t="s">
        <v>3</v>
      </c>
      <c r="HP388" t="s">
        <v>3</v>
      </c>
      <c r="HQ388" t="s">
        <v>3</v>
      </c>
      <c r="IK388">
        <v>0</v>
      </c>
    </row>
    <row r="390" spans="1:245" x14ac:dyDescent="0.2">
      <c r="A390" s="2">
        <v>51</v>
      </c>
      <c r="B390" s="2">
        <f>B383</f>
        <v>1</v>
      </c>
      <c r="C390" s="2">
        <f>A383</f>
        <v>5</v>
      </c>
      <c r="D390" s="2">
        <f>ROW(A383)</f>
        <v>383</v>
      </c>
      <c r="E390" s="2"/>
      <c r="F390" s="2" t="str">
        <f>IF(F383&lt;&gt;"",F383,"")</f>
        <v>Новый подраздел</v>
      </c>
      <c r="G390" s="2" t="str">
        <f>IF(G383&lt;&gt;"",G383,"")</f>
        <v>Очистка и дезинфекция воздуховодов</v>
      </c>
      <c r="H390" s="2">
        <v>0</v>
      </c>
      <c r="I390" s="2"/>
      <c r="J390" s="2"/>
      <c r="K390" s="2"/>
      <c r="L390" s="2"/>
      <c r="M390" s="2"/>
      <c r="N390" s="2"/>
      <c r="O390" s="2">
        <f t="shared" ref="O390:T390" si="316">ROUND(AB390,2)</f>
        <v>0</v>
      </c>
      <c r="P390" s="2">
        <f t="shared" si="316"/>
        <v>0</v>
      </c>
      <c r="Q390" s="2">
        <f t="shared" si="316"/>
        <v>0</v>
      </c>
      <c r="R390" s="2">
        <f t="shared" si="316"/>
        <v>0</v>
      </c>
      <c r="S390" s="2">
        <f t="shared" si="316"/>
        <v>0</v>
      </c>
      <c r="T390" s="2">
        <f t="shared" si="316"/>
        <v>0</v>
      </c>
      <c r="U390" s="2">
        <f>AH390</f>
        <v>0</v>
      </c>
      <c r="V390" s="2">
        <f>AI390</f>
        <v>0</v>
      </c>
      <c r="W390" s="2">
        <f>ROUND(AJ390,2)</f>
        <v>0</v>
      </c>
      <c r="X390" s="2">
        <f>ROUND(AK390,2)</f>
        <v>0</v>
      </c>
      <c r="Y390" s="2">
        <f>ROUND(AL390,2)</f>
        <v>0</v>
      </c>
      <c r="Z390" s="2"/>
      <c r="AA390" s="2"/>
      <c r="AB390" s="2">
        <f>ROUND(SUMIF(AA387:AA388,"=1470268931",O387:O388),2)</f>
        <v>0</v>
      </c>
      <c r="AC390" s="2">
        <f>ROUND(SUMIF(AA387:AA388,"=1470268931",P387:P388),2)</f>
        <v>0</v>
      </c>
      <c r="AD390" s="2">
        <f>ROUND(SUMIF(AA387:AA388,"=1470268931",Q387:Q388),2)</f>
        <v>0</v>
      </c>
      <c r="AE390" s="2">
        <f>ROUND(SUMIF(AA387:AA388,"=1470268931",R387:R388),2)</f>
        <v>0</v>
      </c>
      <c r="AF390" s="2">
        <f>ROUND(SUMIF(AA387:AA388,"=1470268931",S387:S388),2)</f>
        <v>0</v>
      </c>
      <c r="AG390" s="2">
        <f>ROUND(SUMIF(AA387:AA388,"=1470268931",T387:T388),2)</f>
        <v>0</v>
      </c>
      <c r="AH390" s="2">
        <f>SUMIF(AA387:AA388,"=1470268931",U387:U388)</f>
        <v>0</v>
      </c>
      <c r="AI390" s="2">
        <f>SUMIF(AA387:AA388,"=1470268931",V387:V388)</f>
        <v>0</v>
      </c>
      <c r="AJ390" s="2">
        <f>ROUND(SUMIF(AA387:AA388,"=1470268931",W387:W388),2)</f>
        <v>0</v>
      </c>
      <c r="AK390" s="2">
        <f>ROUND(SUMIF(AA387:AA388,"=1470268931",X387:X388),2)</f>
        <v>0</v>
      </c>
      <c r="AL390" s="2">
        <f>ROUND(SUMIF(AA387:AA388,"=1470268931",Y387:Y388),2)</f>
        <v>0</v>
      </c>
      <c r="AM390" s="2"/>
      <c r="AN390" s="2"/>
      <c r="AO390" s="2">
        <f t="shared" ref="AO390:BD390" si="317">ROUND(BX390,2)</f>
        <v>0</v>
      </c>
      <c r="AP390" s="2">
        <f t="shared" si="317"/>
        <v>0</v>
      </c>
      <c r="AQ390" s="2">
        <f t="shared" si="317"/>
        <v>0</v>
      </c>
      <c r="AR390" s="2">
        <f t="shared" si="317"/>
        <v>0</v>
      </c>
      <c r="AS390" s="2">
        <f t="shared" si="317"/>
        <v>0</v>
      </c>
      <c r="AT390" s="2">
        <f t="shared" si="317"/>
        <v>0</v>
      </c>
      <c r="AU390" s="2">
        <f t="shared" si="317"/>
        <v>0</v>
      </c>
      <c r="AV390" s="2">
        <f t="shared" si="317"/>
        <v>0</v>
      </c>
      <c r="AW390" s="2">
        <f t="shared" si="317"/>
        <v>0</v>
      </c>
      <c r="AX390" s="2">
        <f t="shared" si="317"/>
        <v>0</v>
      </c>
      <c r="AY390" s="2">
        <f t="shared" si="317"/>
        <v>0</v>
      </c>
      <c r="AZ390" s="2">
        <f t="shared" si="317"/>
        <v>0</v>
      </c>
      <c r="BA390" s="2">
        <f t="shared" si="317"/>
        <v>0</v>
      </c>
      <c r="BB390" s="2">
        <f t="shared" si="317"/>
        <v>0</v>
      </c>
      <c r="BC390" s="2">
        <f t="shared" si="317"/>
        <v>0</v>
      </c>
      <c r="BD390" s="2">
        <f t="shared" si="317"/>
        <v>0</v>
      </c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>
        <f>ROUND(SUMIF(AA387:AA388,"=1470268931",FQ387:FQ388),2)</f>
        <v>0</v>
      </c>
      <c r="BY390" s="2">
        <f>ROUND(SUMIF(AA387:AA388,"=1470268931",FR387:FR388),2)</f>
        <v>0</v>
      </c>
      <c r="BZ390" s="2">
        <f>ROUND(SUMIF(AA387:AA388,"=1470268931",GL387:GL388),2)</f>
        <v>0</v>
      </c>
      <c r="CA390" s="2">
        <f>ROUND(SUMIF(AA387:AA388,"=1470268931",GM387:GM388),2)</f>
        <v>0</v>
      </c>
      <c r="CB390" s="2">
        <f>ROUND(SUMIF(AA387:AA388,"=1470268931",GN387:GN388),2)</f>
        <v>0</v>
      </c>
      <c r="CC390" s="2">
        <f>ROUND(SUMIF(AA387:AA388,"=1470268931",GO387:GO388),2)</f>
        <v>0</v>
      </c>
      <c r="CD390" s="2">
        <f>ROUND(SUMIF(AA387:AA388,"=1470268931",GP387:GP388),2)</f>
        <v>0</v>
      </c>
      <c r="CE390" s="2">
        <f>AC390-BX390</f>
        <v>0</v>
      </c>
      <c r="CF390" s="2">
        <f>AC390-BY390</f>
        <v>0</v>
      </c>
      <c r="CG390" s="2">
        <f>BX390-BZ390</f>
        <v>0</v>
      </c>
      <c r="CH390" s="2">
        <f>AC390-BX390-BY390+BZ390</f>
        <v>0</v>
      </c>
      <c r="CI390" s="2">
        <f>BY390-BZ390</f>
        <v>0</v>
      </c>
      <c r="CJ390" s="2">
        <f>ROUND(SUMIF(AA387:AA388,"=1470268931",GX387:GX388),2)</f>
        <v>0</v>
      </c>
      <c r="CK390" s="2">
        <f>ROUND(SUMIF(AA387:AA388,"=1470268931",GY387:GY388),2)</f>
        <v>0</v>
      </c>
      <c r="CL390" s="2">
        <f>ROUND(SUMIF(AA387:AA388,"=1470268931",GZ387:GZ388),2)</f>
        <v>0</v>
      </c>
      <c r="CM390" s="2">
        <f>ROUND(SUMIF(AA387:AA388,"=1470268931",HD387:HD388),2)</f>
        <v>0</v>
      </c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3"/>
      <c r="DH390" s="3"/>
      <c r="DI390" s="3"/>
      <c r="DJ390" s="3"/>
      <c r="DK390" s="3"/>
      <c r="DL390" s="3"/>
      <c r="DM390" s="3"/>
      <c r="DN390" s="3"/>
      <c r="DO390" s="3"/>
      <c r="DP390" s="3"/>
      <c r="DQ390" s="3"/>
      <c r="DR390" s="3"/>
      <c r="DS390" s="3"/>
      <c r="DT390" s="3"/>
      <c r="DU390" s="3"/>
      <c r="DV390" s="3"/>
      <c r="DW390" s="3"/>
      <c r="DX390" s="3"/>
      <c r="DY390" s="3"/>
      <c r="DZ390" s="3"/>
      <c r="EA390" s="3"/>
      <c r="EB390" s="3"/>
      <c r="EC390" s="3"/>
      <c r="ED390" s="3"/>
      <c r="EE390" s="3"/>
      <c r="EF390" s="3"/>
      <c r="EG390" s="3"/>
      <c r="EH390" s="3"/>
      <c r="EI390" s="3"/>
      <c r="EJ390" s="3"/>
      <c r="EK390" s="3"/>
      <c r="EL390" s="3"/>
      <c r="EM390" s="3"/>
      <c r="EN390" s="3"/>
      <c r="EO390" s="3"/>
      <c r="EP390" s="3"/>
      <c r="EQ390" s="3"/>
      <c r="ER390" s="3"/>
      <c r="ES390" s="3"/>
      <c r="ET390" s="3"/>
      <c r="EU390" s="3"/>
      <c r="EV390" s="3"/>
      <c r="EW390" s="3"/>
      <c r="EX390" s="3"/>
      <c r="EY390" s="3"/>
      <c r="EZ390" s="3"/>
      <c r="FA390" s="3"/>
      <c r="FB390" s="3"/>
      <c r="FC390" s="3"/>
      <c r="FD390" s="3"/>
      <c r="FE390" s="3"/>
      <c r="FF390" s="3"/>
      <c r="FG390" s="3"/>
      <c r="FH390" s="3"/>
      <c r="FI390" s="3"/>
      <c r="FJ390" s="3"/>
      <c r="FK390" s="3"/>
      <c r="FL390" s="3"/>
      <c r="FM390" s="3"/>
      <c r="FN390" s="3"/>
      <c r="FO390" s="3"/>
      <c r="FP390" s="3"/>
      <c r="FQ390" s="3"/>
      <c r="FR390" s="3"/>
      <c r="FS390" s="3"/>
      <c r="FT390" s="3"/>
      <c r="FU390" s="3"/>
      <c r="FV390" s="3"/>
      <c r="FW390" s="3"/>
      <c r="FX390" s="3"/>
      <c r="FY390" s="3"/>
      <c r="FZ390" s="3"/>
      <c r="GA390" s="3"/>
      <c r="GB390" s="3"/>
      <c r="GC390" s="3"/>
      <c r="GD390" s="3"/>
      <c r="GE390" s="3"/>
      <c r="GF390" s="3"/>
      <c r="GG390" s="3"/>
      <c r="GH390" s="3"/>
      <c r="GI390" s="3"/>
      <c r="GJ390" s="3"/>
      <c r="GK390" s="3"/>
      <c r="GL390" s="3"/>
      <c r="GM390" s="3"/>
      <c r="GN390" s="3"/>
      <c r="GO390" s="3"/>
      <c r="GP390" s="3"/>
      <c r="GQ390" s="3"/>
      <c r="GR390" s="3"/>
      <c r="GS390" s="3"/>
      <c r="GT390" s="3"/>
      <c r="GU390" s="3"/>
      <c r="GV390" s="3"/>
      <c r="GW390" s="3"/>
      <c r="GX390" s="3">
        <v>0</v>
      </c>
    </row>
    <row r="392" spans="1:245" x14ac:dyDescent="0.2">
      <c r="A392" s="4">
        <v>50</v>
      </c>
      <c r="B392" s="4">
        <v>0</v>
      </c>
      <c r="C392" s="4">
        <v>0</v>
      </c>
      <c r="D392" s="4">
        <v>1</v>
      </c>
      <c r="E392" s="4">
        <v>201</v>
      </c>
      <c r="F392" s="4">
        <f>ROUND(Source!O390,O392)</f>
        <v>0</v>
      </c>
      <c r="G392" s="4" t="s">
        <v>70</v>
      </c>
      <c r="H392" s="4" t="s">
        <v>71</v>
      </c>
      <c r="I392" s="4"/>
      <c r="J392" s="4"/>
      <c r="K392" s="4">
        <v>201</v>
      </c>
      <c r="L392" s="4">
        <v>1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45" x14ac:dyDescent="0.2">
      <c r="A393" s="4">
        <v>50</v>
      </c>
      <c r="B393" s="4">
        <v>0</v>
      </c>
      <c r="C393" s="4">
        <v>0</v>
      </c>
      <c r="D393" s="4">
        <v>1</v>
      </c>
      <c r="E393" s="4">
        <v>202</v>
      </c>
      <c r="F393" s="4">
        <f>ROUND(Source!P390,O393)</f>
        <v>0</v>
      </c>
      <c r="G393" s="4" t="s">
        <v>72</v>
      </c>
      <c r="H393" s="4" t="s">
        <v>73</v>
      </c>
      <c r="I393" s="4"/>
      <c r="J393" s="4"/>
      <c r="K393" s="4">
        <v>202</v>
      </c>
      <c r="L393" s="4">
        <v>2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45" x14ac:dyDescent="0.2">
      <c r="A394" s="4">
        <v>50</v>
      </c>
      <c r="B394" s="4">
        <v>0</v>
      </c>
      <c r="C394" s="4">
        <v>0</v>
      </c>
      <c r="D394" s="4">
        <v>1</v>
      </c>
      <c r="E394" s="4">
        <v>222</v>
      </c>
      <c r="F394" s="4">
        <f>ROUND(Source!AO390,O394)</f>
        <v>0</v>
      </c>
      <c r="G394" s="4" t="s">
        <v>74</v>
      </c>
      <c r="H394" s="4" t="s">
        <v>75</v>
      </c>
      <c r="I394" s="4"/>
      <c r="J394" s="4"/>
      <c r="K394" s="4">
        <v>222</v>
      </c>
      <c r="L394" s="4">
        <v>3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45" x14ac:dyDescent="0.2">
      <c r="A395" s="4">
        <v>50</v>
      </c>
      <c r="B395" s="4">
        <v>0</v>
      </c>
      <c r="C395" s="4">
        <v>0</v>
      </c>
      <c r="D395" s="4">
        <v>1</v>
      </c>
      <c r="E395" s="4">
        <v>225</v>
      </c>
      <c r="F395" s="4">
        <f>ROUND(Source!AV390,O395)</f>
        <v>0</v>
      </c>
      <c r="G395" s="4" t="s">
        <v>76</v>
      </c>
      <c r="H395" s="4" t="s">
        <v>77</v>
      </c>
      <c r="I395" s="4"/>
      <c r="J395" s="4"/>
      <c r="K395" s="4">
        <v>225</v>
      </c>
      <c r="L395" s="4">
        <v>4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45" x14ac:dyDescent="0.2">
      <c r="A396" s="4">
        <v>50</v>
      </c>
      <c r="B396" s="4">
        <v>0</v>
      </c>
      <c r="C396" s="4">
        <v>0</v>
      </c>
      <c r="D396" s="4">
        <v>1</v>
      </c>
      <c r="E396" s="4">
        <v>226</v>
      </c>
      <c r="F396" s="4">
        <f>ROUND(Source!AW390,O396)</f>
        <v>0</v>
      </c>
      <c r="G396" s="4" t="s">
        <v>78</v>
      </c>
      <c r="H396" s="4" t="s">
        <v>79</v>
      </c>
      <c r="I396" s="4"/>
      <c r="J396" s="4"/>
      <c r="K396" s="4">
        <v>226</v>
      </c>
      <c r="L396" s="4">
        <v>5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45" x14ac:dyDescent="0.2">
      <c r="A397" s="4">
        <v>50</v>
      </c>
      <c r="B397" s="4">
        <v>0</v>
      </c>
      <c r="C397" s="4">
        <v>0</v>
      </c>
      <c r="D397" s="4">
        <v>1</v>
      </c>
      <c r="E397" s="4">
        <v>227</v>
      </c>
      <c r="F397" s="4">
        <f>ROUND(Source!AX390,O397)</f>
        <v>0</v>
      </c>
      <c r="G397" s="4" t="s">
        <v>80</v>
      </c>
      <c r="H397" s="4" t="s">
        <v>81</v>
      </c>
      <c r="I397" s="4"/>
      <c r="J397" s="4"/>
      <c r="K397" s="4">
        <v>227</v>
      </c>
      <c r="L397" s="4">
        <v>6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45" x14ac:dyDescent="0.2">
      <c r="A398" s="4">
        <v>50</v>
      </c>
      <c r="B398" s="4">
        <v>0</v>
      </c>
      <c r="C398" s="4">
        <v>0</v>
      </c>
      <c r="D398" s="4">
        <v>1</v>
      </c>
      <c r="E398" s="4">
        <v>228</v>
      </c>
      <c r="F398" s="4">
        <f>ROUND(Source!AY390,O398)</f>
        <v>0</v>
      </c>
      <c r="G398" s="4" t="s">
        <v>82</v>
      </c>
      <c r="H398" s="4" t="s">
        <v>83</v>
      </c>
      <c r="I398" s="4"/>
      <c r="J398" s="4"/>
      <c r="K398" s="4">
        <v>228</v>
      </c>
      <c r="L398" s="4">
        <v>7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45" x14ac:dyDescent="0.2">
      <c r="A399" s="4">
        <v>50</v>
      </c>
      <c r="B399" s="4">
        <v>0</v>
      </c>
      <c r="C399" s="4">
        <v>0</v>
      </c>
      <c r="D399" s="4">
        <v>1</v>
      </c>
      <c r="E399" s="4">
        <v>216</v>
      </c>
      <c r="F399" s="4">
        <f>ROUND(Source!AP390,O399)</f>
        <v>0</v>
      </c>
      <c r="G399" s="4" t="s">
        <v>84</v>
      </c>
      <c r="H399" s="4" t="s">
        <v>85</v>
      </c>
      <c r="I399" s="4"/>
      <c r="J399" s="4"/>
      <c r="K399" s="4">
        <v>216</v>
      </c>
      <c r="L399" s="4">
        <v>8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45" x14ac:dyDescent="0.2">
      <c r="A400" s="4">
        <v>50</v>
      </c>
      <c r="B400" s="4">
        <v>0</v>
      </c>
      <c r="C400" s="4">
        <v>0</v>
      </c>
      <c r="D400" s="4">
        <v>1</v>
      </c>
      <c r="E400" s="4">
        <v>223</v>
      </c>
      <c r="F400" s="4">
        <f>ROUND(Source!AQ390,O400)</f>
        <v>0</v>
      </c>
      <c r="G400" s="4" t="s">
        <v>86</v>
      </c>
      <c r="H400" s="4" t="s">
        <v>87</v>
      </c>
      <c r="I400" s="4"/>
      <c r="J400" s="4"/>
      <c r="K400" s="4">
        <v>223</v>
      </c>
      <c r="L400" s="4">
        <v>9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0</v>
      </c>
      <c r="X400" s="4">
        <v>1</v>
      </c>
      <c r="Y400" s="4">
        <v>0</v>
      </c>
      <c r="Z400" s="4"/>
      <c r="AA400" s="4"/>
      <c r="AB400" s="4"/>
    </row>
    <row r="401" spans="1:28" x14ac:dyDescent="0.2">
      <c r="A401" s="4">
        <v>50</v>
      </c>
      <c r="B401" s="4">
        <v>0</v>
      </c>
      <c r="C401" s="4">
        <v>0</v>
      </c>
      <c r="D401" s="4">
        <v>1</v>
      </c>
      <c r="E401" s="4">
        <v>229</v>
      </c>
      <c r="F401" s="4">
        <f>ROUND(Source!AZ390,O401)</f>
        <v>0</v>
      </c>
      <c r="G401" s="4" t="s">
        <v>88</v>
      </c>
      <c r="H401" s="4" t="s">
        <v>89</v>
      </c>
      <c r="I401" s="4"/>
      <c r="J401" s="4"/>
      <c r="K401" s="4">
        <v>229</v>
      </c>
      <c r="L401" s="4">
        <v>10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0</v>
      </c>
      <c r="X401" s="4">
        <v>1</v>
      </c>
      <c r="Y401" s="4">
        <v>0</v>
      </c>
      <c r="Z401" s="4"/>
      <c r="AA401" s="4"/>
      <c r="AB401" s="4"/>
    </row>
    <row r="402" spans="1:28" x14ac:dyDescent="0.2">
      <c r="A402" s="4">
        <v>50</v>
      </c>
      <c r="B402" s="4">
        <v>0</v>
      </c>
      <c r="C402" s="4">
        <v>0</v>
      </c>
      <c r="D402" s="4">
        <v>1</v>
      </c>
      <c r="E402" s="4">
        <v>203</v>
      </c>
      <c r="F402" s="4">
        <f>ROUND(Source!Q390,O402)</f>
        <v>0</v>
      </c>
      <c r="G402" s="4" t="s">
        <v>90</v>
      </c>
      <c r="H402" s="4" t="s">
        <v>91</v>
      </c>
      <c r="I402" s="4"/>
      <c r="J402" s="4"/>
      <c r="K402" s="4">
        <v>203</v>
      </c>
      <c r="L402" s="4">
        <v>11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8" x14ac:dyDescent="0.2">
      <c r="A403" s="4">
        <v>50</v>
      </c>
      <c r="B403" s="4">
        <v>0</v>
      </c>
      <c r="C403" s="4">
        <v>0</v>
      </c>
      <c r="D403" s="4">
        <v>1</v>
      </c>
      <c r="E403" s="4">
        <v>231</v>
      </c>
      <c r="F403" s="4">
        <f>ROUND(Source!BB390,O403)</f>
        <v>0</v>
      </c>
      <c r="G403" s="4" t="s">
        <v>92</v>
      </c>
      <c r="H403" s="4" t="s">
        <v>93</v>
      </c>
      <c r="I403" s="4"/>
      <c r="J403" s="4"/>
      <c r="K403" s="4">
        <v>231</v>
      </c>
      <c r="L403" s="4">
        <v>12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0</v>
      </c>
      <c r="X403" s="4">
        <v>1</v>
      </c>
      <c r="Y403" s="4">
        <v>0</v>
      </c>
      <c r="Z403" s="4"/>
      <c r="AA403" s="4"/>
      <c r="AB403" s="4"/>
    </row>
    <row r="404" spans="1:28" x14ac:dyDescent="0.2">
      <c r="A404" s="4">
        <v>50</v>
      </c>
      <c r="B404" s="4">
        <v>0</v>
      </c>
      <c r="C404" s="4">
        <v>0</v>
      </c>
      <c r="D404" s="4">
        <v>1</v>
      </c>
      <c r="E404" s="4">
        <v>204</v>
      </c>
      <c r="F404" s="4">
        <f>ROUND(Source!R390,O404)</f>
        <v>0</v>
      </c>
      <c r="G404" s="4" t="s">
        <v>94</v>
      </c>
      <c r="H404" s="4" t="s">
        <v>95</v>
      </c>
      <c r="I404" s="4"/>
      <c r="J404" s="4"/>
      <c r="K404" s="4">
        <v>204</v>
      </c>
      <c r="L404" s="4">
        <v>13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8" x14ac:dyDescent="0.2">
      <c r="A405" s="4">
        <v>50</v>
      </c>
      <c r="B405" s="4">
        <v>0</v>
      </c>
      <c r="C405" s="4">
        <v>0</v>
      </c>
      <c r="D405" s="4">
        <v>1</v>
      </c>
      <c r="E405" s="4">
        <v>205</v>
      </c>
      <c r="F405" s="4">
        <f>ROUND(Source!S390,O405)</f>
        <v>0</v>
      </c>
      <c r="G405" s="4" t="s">
        <v>96</v>
      </c>
      <c r="H405" s="4" t="s">
        <v>97</v>
      </c>
      <c r="I405" s="4"/>
      <c r="J405" s="4"/>
      <c r="K405" s="4">
        <v>205</v>
      </c>
      <c r="L405" s="4">
        <v>14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8" x14ac:dyDescent="0.2">
      <c r="A406" s="4">
        <v>50</v>
      </c>
      <c r="B406" s="4">
        <v>0</v>
      </c>
      <c r="C406" s="4">
        <v>0</v>
      </c>
      <c r="D406" s="4">
        <v>1</v>
      </c>
      <c r="E406" s="4">
        <v>232</v>
      </c>
      <c r="F406" s="4">
        <f>ROUND(Source!BC390,O406)</f>
        <v>0</v>
      </c>
      <c r="G406" s="4" t="s">
        <v>98</v>
      </c>
      <c r="H406" s="4" t="s">
        <v>99</v>
      </c>
      <c r="I406" s="4"/>
      <c r="J406" s="4"/>
      <c r="K406" s="4">
        <v>232</v>
      </c>
      <c r="L406" s="4">
        <v>15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0</v>
      </c>
      <c r="X406" s="4">
        <v>1</v>
      </c>
      <c r="Y406" s="4">
        <v>0</v>
      </c>
      <c r="Z406" s="4"/>
      <c r="AA406" s="4"/>
      <c r="AB406" s="4"/>
    </row>
    <row r="407" spans="1:28" x14ac:dyDescent="0.2">
      <c r="A407" s="4">
        <v>50</v>
      </c>
      <c r="B407" s="4">
        <v>0</v>
      </c>
      <c r="C407" s="4">
        <v>0</v>
      </c>
      <c r="D407" s="4">
        <v>1</v>
      </c>
      <c r="E407" s="4">
        <v>214</v>
      </c>
      <c r="F407" s="4">
        <f>ROUND(Source!AS390,O407)</f>
        <v>0</v>
      </c>
      <c r="G407" s="4" t="s">
        <v>100</v>
      </c>
      <c r="H407" s="4" t="s">
        <v>101</v>
      </c>
      <c r="I407" s="4"/>
      <c r="J407" s="4"/>
      <c r="K407" s="4">
        <v>214</v>
      </c>
      <c r="L407" s="4">
        <v>16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8" x14ac:dyDescent="0.2">
      <c r="A408" s="4">
        <v>50</v>
      </c>
      <c r="B408" s="4">
        <v>0</v>
      </c>
      <c r="C408" s="4">
        <v>0</v>
      </c>
      <c r="D408" s="4">
        <v>1</v>
      </c>
      <c r="E408" s="4">
        <v>215</v>
      </c>
      <c r="F408" s="4">
        <f>ROUND(Source!AT390,O408)</f>
        <v>0</v>
      </c>
      <c r="G408" s="4" t="s">
        <v>102</v>
      </c>
      <c r="H408" s="4" t="s">
        <v>103</v>
      </c>
      <c r="I408" s="4"/>
      <c r="J408" s="4"/>
      <c r="K408" s="4">
        <v>215</v>
      </c>
      <c r="L408" s="4">
        <v>17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8" x14ac:dyDescent="0.2">
      <c r="A409" s="4">
        <v>50</v>
      </c>
      <c r="B409" s="4">
        <v>0</v>
      </c>
      <c r="C409" s="4">
        <v>0</v>
      </c>
      <c r="D409" s="4">
        <v>1</v>
      </c>
      <c r="E409" s="4">
        <v>217</v>
      </c>
      <c r="F409" s="4">
        <f>ROUND(Source!AU390,O409)</f>
        <v>0</v>
      </c>
      <c r="G409" s="4" t="s">
        <v>104</v>
      </c>
      <c r="H409" s="4" t="s">
        <v>105</v>
      </c>
      <c r="I409" s="4"/>
      <c r="J409" s="4"/>
      <c r="K409" s="4">
        <v>217</v>
      </c>
      <c r="L409" s="4">
        <v>18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8" x14ac:dyDescent="0.2">
      <c r="A410" s="4">
        <v>50</v>
      </c>
      <c r="B410" s="4">
        <v>0</v>
      </c>
      <c r="C410" s="4">
        <v>0</v>
      </c>
      <c r="D410" s="4">
        <v>1</v>
      </c>
      <c r="E410" s="4">
        <v>230</v>
      </c>
      <c r="F410" s="4">
        <f>ROUND(Source!BA390,O410)</f>
        <v>0</v>
      </c>
      <c r="G410" s="4" t="s">
        <v>106</v>
      </c>
      <c r="H410" s="4" t="s">
        <v>107</v>
      </c>
      <c r="I410" s="4"/>
      <c r="J410" s="4"/>
      <c r="K410" s="4">
        <v>230</v>
      </c>
      <c r="L410" s="4">
        <v>19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0</v>
      </c>
      <c r="X410" s="4">
        <v>1</v>
      </c>
      <c r="Y410" s="4">
        <v>0</v>
      </c>
      <c r="Z410" s="4"/>
      <c r="AA410" s="4"/>
      <c r="AB410" s="4"/>
    </row>
    <row r="411" spans="1:28" x14ac:dyDescent="0.2">
      <c r="A411" s="4">
        <v>50</v>
      </c>
      <c r="B411" s="4">
        <v>0</v>
      </c>
      <c r="C411" s="4">
        <v>0</v>
      </c>
      <c r="D411" s="4">
        <v>1</v>
      </c>
      <c r="E411" s="4">
        <v>206</v>
      </c>
      <c r="F411" s="4">
        <f>ROUND(Source!T390,O411)</f>
        <v>0</v>
      </c>
      <c r="G411" s="4" t="s">
        <v>108</v>
      </c>
      <c r="H411" s="4" t="s">
        <v>109</v>
      </c>
      <c r="I411" s="4"/>
      <c r="J411" s="4"/>
      <c r="K411" s="4">
        <v>206</v>
      </c>
      <c r="L411" s="4">
        <v>20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0</v>
      </c>
      <c r="X411" s="4">
        <v>1</v>
      </c>
      <c r="Y411" s="4">
        <v>0</v>
      </c>
      <c r="Z411" s="4"/>
      <c r="AA411" s="4"/>
      <c r="AB411" s="4"/>
    </row>
    <row r="412" spans="1:28" x14ac:dyDescent="0.2">
      <c r="A412" s="4">
        <v>50</v>
      </c>
      <c r="B412" s="4">
        <v>0</v>
      </c>
      <c r="C412" s="4">
        <v>0</v>
      </c>
      <c r="D412" s="4">
        <v>1</v>
      </c>
      <c r="E412" s="4">
        <v>207</v>
      </c>
      <c r="F412" s="4">
        <f>Source!U390</f>
        <v>0</v>
      </c>
      <c r="G412" s="4" t="s">
        <v>110</v>
      </c>
      <c r="H412" s="4" t="s">
        <v>111</v>
      </c>
      <c r="I412" s="4"/>
      <c r="J412" s="4"/>
      <c r="K412" s="4">
        <v>207</v>
      </c>
      <c r="L412" s="4">
        <v>21</v>
      </c>
      <c r="M412" s="4">
        <v>3</v>
      </c>
      <c r="N412" s="4" t="s">
        <v>3</v>
      </c>
      <c r="O412" s="4">
        <v>-1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8" x14ac:dyDescent="0.2">
      <c r="A413" s="4">
        <v>50</v>
      </c>
      <c r="B413" s="4">
        <v>0</v>
      </c>
      <c r="C413" s="4">
        <v>0</v>
      </c>
      <c r="D413" s="4">
        <v>1</v>
      </c>
      <c r="E413" s="4">
        <v>208</v>
      </c>
      <c r="F413" s="4">
        <f>Source!V390</f>
        <v>0</v>
      </c>
      <c r="G413" s="4" t="s">
        <v>112</v>
      </c>
      <c r="H413" s="4" t="s">
        <v>113</v>
      </c>
      <c r="I413" s="4"/>
      <c r="J413" s="4"/>
      <c r="K413" s="4">
        <v>208</v>
      </c>
      <c r="L413" s="4">
        <v>22</v>
      </c>
      <c r="M413" s="4">
        <v>3</v>
      </c>
      <c r="N413" s="4" t="s">
        <v>3</v>
      </c>
      <c r="O413" s="4">
        <v>-1</v>
      </c>
      <c r="P413" s="4"/>
      <c r="Q413" s="4"/>
      <c r="R413" s="4"/>
      <c r="S413" s="4"/>
      <c r="T413" s="4"/>
      <c r="U413" s="4"/>
      <c r="V413" s="4"/>
      <c r="W413" s="4">
        <v>0</v>
      </c>
      <c r="X413" s="4">
        <v>1</v>
      </c>
      <c r="Y413" s="4">
        <v>0</v>
      </c>
      <c r="Z413" s="4"/>
      <c r="AA413" s="4"/>
      <c r="AB413" s="4"/>
    </row>
    <row r="414" spans="1:28" x14ac:dyDescent="0.2">
      <c r="A414" s="4">
        <v>50</v>
      </c>
      <c r="B414" s="4">
        <v>0</v>
      </c>
      <c r="C414" s="4">
        <v>0</v>
      </c>
      <c r="D414" s="4">
        <v>1</v>
      </c>
      <c r="E414" s="4">
        <v>209</v>
      </c>
      <c r="F414" s="4">
        <f>ROUND(Source!W390,O414)</f>
        <v>0</v>
      </c>
      <c r="G414" s="4" t="s">
        <v>114</v>
      </c>
      <c r="H414" s="4" t="s">
        <v>115</v>
      </c>
      <c r="I414" s="4"/>
      <c r="J414" s="4"/>
      <c r="K414" s="4">
        <v>209</v>
      </c>
      <c r="L414" s="4">
        <v>23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8" x14ac:dyDescent="0.2">
      <c r="A415" s="4">
        <v>50</v>
      </c>
      <c r="B415" s="4">
        <v>0</v>
      </c>
      <c r="C415" s="4">
        <v>0</v>
      </c>
      <c r="D415" s="4">
        <v>1</v>
      </c>
      <c r="E415" s="4">
        <v>233</v>
      </c>
      <c r="F415" s="4">
        <f>ROUND(Source!BD390,O415)</f>
        <v>0</v>
      </c>
      <c r="G415" s="4" t="s">
        <v>116</v>
      </c>
      <c r="H415" s="4" t="s">
        <v>117</v>
      </c>
      <c r="I415" s="4"/>
      <c r="J415" s="4"/>
      <c r="K415" s="4">
        <v>233</v>
      </c>
      <c r="L415" s="4">
        <v>24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8" x14ac:dyDescent="0.2">
      <c r="A416" s="4">
        <v>50</v>
      </c>
      <c r="B416" s="4">
        <v>0</v>
      </c>
      <c r="C416" s="4">
        <v>0</v>
      </c>
      <c r="D416" s="4">
        <v>1</v>
      </c>
      <c r="E416" s="4">
        <v>210</v>
      </c>
      <c r="F416" s="4">
        <f>ROUND(Source!X390,O416)</f>
        <v>0</v>
      </c>
      <c r="G416" s="4" t="s">
        <v>118</v>
      </c>
      <c r="H416" s="4" t="s">
        <v>119</v>
      </c>
      <c r="I416" s="4"/>
      <c r="J416" s="4"/>
      <c r="K416" s="4">
        <v>210</v>
      </c>
      <c r="L416" s="4">
        <v>25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45" x14ac:dyDescent="0.2">
      <c r="A417" s="4">
        <v>50</v>
      </c>
      <c r="B417" s="4">
        <v>0</v>
      </c>
      <c r="C417" s="4">
        <v>0</v>
      </c>
      <c r="D417" s="4">
        <v>1</v>
      </c>
      <c r="E417" s="4">
        <v>211</v>
      </c>
      <c r="F417" s="4">
        <f>ROUND(Source!Y390,O417)</f>
        <v>0</v>
      </c>
      <c r="G417" s="4" t="s">
        <v>120</v>
      </c>
      <c r="H417" s="4" t="s">
        <v>121</v>
      </c>
      <c r="I417" s="4"/>
      <c r="J417" s="4"/>
      <c r="K417" s="4">
        <v>211</v>
      </c>
      <c r="L417" s="4">
        <v>26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45" x14ac:dyDescent="0.2">
      <c r="A418" s="4">
        <v>50</v>
      </c>
      <c r="B418" s="4">
        <v>0</v>
      </c>
      <c r="C418" s="4">
        <v>0</v>
      </c>
      <c r="D418" s="4">
        <v>1</v>
      </c>
      <c r="E418" s="4">
        <v>224</v>
      </c>
      <c r="F418" s="4">
        <f>ROUND(Source!AR390,O418)</f>
        <v>0</v>
      </c>
      <c r="G418" s="4" t="s">
        <v>122</v>
      </c>
      <c r="H418" s="4" t="s">
        <v>123</v>
      </c>
      <c r="I418" s="4"/>
      <c r="J418" s="4"/>
      <c r="K418" s="4">
        <v>224</v>
      </c>
      <c r="L418" s="4">
        <v>27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20" spans="1:245" x14ac:dyDescent="0.2">
      <c r="A420" s="1">
        <v>5</v>
      </c>
      <c r="B420" s="1">
        <v>1</v>
      </c>
      <c r="C420" s="1"/>
      <c r="D420" s="1">
        <f>ROW(A441)</f>
        <v>441</v>
      </c>
      <c r="E420" s="1"/>
      <c r="F420" s="1" t="s">
        <v>14</v>
      </c>
      <c r="G420" s="1" t="s">
        <v>331</v>
      </c>
      <c r="H420" s="1" t="s">
        <v>3</v>
      </c>
      <c r="I420" s="1">
        <v>0</v>
      </c>
      <c r="J420" s="1"/>
      <c r="K420" s="1">
        <v>0</v>
      </c>
      <c r="L420" s="1"/>
      <c r="M420" s="1" t="s">
        <v>3</v>
      </c>
      <c r="N420" s="1"/>
      <c r="O420" s="1"/>
      <c r="P420" s="1"/>
      <c r="Q420" s="1"/>
      <c r="R420" s="1"/>
      <c r="S420" s="1">
        <v>0</v>
      </c>
      <c r="T420" s="1"/>
      <c r="U420" s="1" t="s">
        <v>3</v>
      </c>
      <c r="V420" s="1">
        <v>0</v>
      </c>
      <c r="W420" s="1"/>
      <c r="X420" s="1"/>
      <c r="Y420" s="1"/>
      <c r="Z420" s="1"/>
      <c r="AA420" s="1"/>
      <c r="AB420" s="1" t="s">
        <v>3</v>
      </c>
      <c r="AC420" s="1" t="s">
        <v>3</v>
      </c>
      <c r="AD420" s="1" t="s">
        <v>3</v>
      </c>
      <c r="AE420" s="1" t="s">
        <v>3</v>
      </c>
      <c r="AF420" s="1" t="s">
        <v>3</v>
      </c>
      <c r="AG420" s="1" t="s">
        <v>3</v>
      </c>
      <c r="AH420" s="1"/>
      <c r="AI420" s="1"/>
      <c r="AJ420" s="1"/>
      <c r="AK420" s="1"/>
      <c r="AL420" s="1"/>
      <c r="AM420" s="1"/>
      <c r="AN420" s="1"/>
      <c r="AO420" s="1"/>
      <c r="AP420" s="1" t="s">
        <v>3</v>
      </c>
      <c r="AQ420" s="1" t="s">
        <v>3</v>
      </c>
      <c r="AR420" s="1" t="s">
        <v>3</v>
      </c>
      <c r="AS420" s="1"/>
      <c r="AT420" s="1"/>
      <c r="AU420" s="1"/>
      <c r="AV420" s="1"/>
      <c r="AW420" s="1"/>
      <c r="AX420" s="1"/>
      <c r="AY420" s="1"/>
      <c r="AZ420" s="1" t="s">
        <v>3</v>
      </c>
      <c r="BA420" s="1"/>
      <c r="BB420" s="1" t="s">
        <v>3</v>
      </c>
      <c r="BC420" s="1" t="s">
        <v>3</v>
      </c>
      <c r="BD420" s="1" t="s">
        <v>3</v>
      </c>
      <c r="BE420" s="1" t="s">
        <v>3</v>
      </c>
      <c r="BF420" s="1" t="s">
        <v>3</v>
      </c>
      <c r="BG420" s="1" t="s">
        <v>3</v>
      </c>
      <c r="BH420" s="1" t="s">
        <v>3</v>
      </c>
      <c r="BI420" s="1" t="s">
        <v>3</v>
      </c>
      <c r="BJ420" s="1" t="s">
        <v>3</v>
      </c>
      <c r="BK420" s="1" t="s">
        <v>3</v>
      </c>
      <c r="BL420" s="1" t="s">
        <v>3</v>
      </c>
      <c r="BM420" s="1" t="s">
        <v>3</v>
      </c>
      <c r="BN420" s="1" t="s">
        <v>3</v>
      </c>
      <c r="BO420" s="1" t="s">
        <v>3</v>
      </c>
      <c r="BP420" s="1" t="s">
        <v>3</v>
      </c>
      <c r="BQ420" s="1"/>
      <c r="BR420" s="1"/>
      <c r="BS420" s="1"/>
      <c r="BT420" s="1"/>
      <c r="BU420" s="1"/>
      <c r="BV420" s="1"/>
      <c r="BW420" s="1"/>
      <c r="BX420" s="1">
        <v>0</v>
      </c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>
        <v>0</v>
      </c>
    </row>
    <row r="422" spans="1:245" x14ac:dyDescent="0.2">
      <c r="A422" s="2">
        <v>52</v>
      </c>
      <c r="B422" s="2">
        <f t="shared" ref="B422:G422" si="318">B441</f>
        <v>1</v>
      </c>
      <c r="C422" s="2">
        <f t="shared" si="318"/>
        <v>5</v>
      </c>
      <c r="D422" s="2">
        <f t="shared" si="318"/>
        <v>420</v>
      </c>
      <c r="E422" s="2">
        <f t="shared" si="318"/>
        <v>0</v>
      </c>
      <c r="F422" s="2" t="str">
        <f t="shared" si="318"/>
        <v>Новый подраздел</v>
      </c>
      <c r="G422" s="2" t="str">
        <f t="shared" si="318"/>
        <v>Кондиционирование</v>
      </c>
      <c r="H422" s="2"/>
      <c r="I422" s="2"/>
      <c r="J422" s="2"/>
      <c r="K422" s="2"/>
      <c r="L422" s="2"/>
      <c r="M422" s="2"/>
      <c r="N422" s="2"/>
      <c r="O422" s="2">
        <f t="shared" ref="O422:AT422" si="319">O441</f>
        <v>99213.18</v>
      </c>
      <c r="P422" s="2">
        <f t="shared" si="319"/>
        <v>3650.82</v>
      </c>
      <c r="Q422" s="2">
        <f t="shared" si="319"/>
        <v>5566.11</v>
      </c>
      <c r="R422" s="2">
        <f t="shared" si="319"/>
        <v>3471.49</v>
      </c>
      <c r="S422" s="2">
        <f t="shared" si="319"/>
        <v>89996.25</v>
      </c>
      <c r="T422" s="2">
        <f t="shared" si="319"/>
        <v>0</v>
      </c>
      <c r="U422" s="2">
        <f t="shared" si="319"/>
        <v>135.54000000000002</v>
      </c>
      <c r="V422" s="2">
        <f t="shared" si="319"/>
        <v>0</v>
      </c>
      <c r="W422" s="2">
        <f t="shared" si="319"/>
        <v>0</v>
      </c>
      <c r="X422" s="2">
        <f t="shared" si="319"/>
        <v>62997.38</v>
      </c>
      <c r="Y422" s="2">
        <f t="shared" si="319"/>
        <v>8999.6299999999992</v>
      </c>
      <c r="Z422" s="2">
        <f t="shared" si="319"/>
        <v>0</v>
      </c>
      <c r="AA422" s="2">
        <f t="shared" si="319"/>
        <v>0</v>
      </c>
      <c r="AB422" s="2">
        <f t="shared" si="319"/>
        <v>99213.18</v>
      </c>
      <c r="AC422" s="2">
        <f t="shared" si="319"/>
        <v>3650.82</v>
      </c>
      <c r="AD422" s="2">
        <f t="shared" si="319"/>
        <v>5566.11</v>
      </c>
      <c r="AE422" s="2">
        <f t="shared" si="319"/>
        <v>3471.49</v>
      </c>
      <c r="AF422" s="2">
        <f t="shared" si="319"/>
        <v>89996.25</v>
      </c>
      <c r="AG422" s="2">
        <f t="shared" si="319"/>
        <v>0</v>
      </c>
      <c r="AH422" s="2">
        <f t="shared" si="319"/>
        <v>135.54000000000002</v>
      </c>
      <c r="AI422" s="2">
        <f t="shared" si="319"/>
        <v>0</v>
      </c>
      <c r="AJ422" s="2">
        <f t="shared" si="319"/>
        <v>0</v>
      </c>
      <c r="AK422" s="2">
        <f t="shared" si="319"/>
        <v>62997.38</v>
      </c>
      <c r="AL422" s="2">
        <f t="shared" si="319"/>
        <v>8999.6299999999992</v>
      </c>
      <c r="AM422" s="2">
        <f t="shared" si="319"/>
        <v>0</v>
      </c>
      <c r="AN422" s="2">
        <f t="shared" si="319"/>
        <v>0</v>
      </c>
      <c r="AO422" s="2">
        <f t="shared" si="319"/>
        <v>0</v>
      </c>
      <c r="AP422" s="2">
        <f t="shared" si="319"/>
        <v>0</v>
      </c>
      <c r="AQ422" s="2">
        <f t="shared" si="319"/>
        <v>0</v>
      </c>
      <c r="AR422" s="2">
        <f t="shared" si="319"/>
        <v>174959.4</v>
      </c>
      <c r="AS422" s="2">
        <f t="shared" si="319"/>
        <v>0</v>
      </c>
      <c r="AT422" s="2">
        <f t="shared" si="319"/>
        <v>0</v>
      </c>
      <c r="AU422" s="2">
        <f t="shared" ref="AU422:BZ422" si="320">AU441</f>
        <v>174959.4</v>
      </c>
      <c r="AV422" s="2">
        <f t="shared" si="320"/>
        <v>3650.82</v>
      </c>
      <c r="AW422" s="2">
        <f t="shared" si="320"/>
        <v>3650.82</v>
      </c>
      <c r="AX422" s="2">
        <f t="shared" si="320"/>
        <v>0</v>
      </c>
      <c r="AY422" s="2">
        <f t="shared" si="320"/>
        <v>3650.82</v>
      </c>
      <c r="AZ422" s="2">
        <f t="shared" si="320"/>
        <v>0</v>
      </c>
      <c r="BA422" s="2">
        <f t="shared" si="320"/>
        <v>0</v>
      </c>
      <c r="BB422" s="2">
        <f t="shared" si="320"/>
        <v>0</v>
      </c>
      <c r="BC422" s="2">
        <f t="shared" si="320"/>
        <v>0</v>
      </c>
      <c r="BD422" s="2">
        <f t="shared" si="320"/>
        <v>0</v>
      </c>
      <c r="BE422" s="2">
        <f t="shared" si="320"/>
        <v>0</v>
      </c>
      <c r="BF422" s="2">
        <f t="shared" si="320"/>
        <v>0</v>
      </c>
      <c r="BG422" s="2">
        <f t="shared" si="320"/>
        <v>0</v>
      </c>
      <c r="BH422" s="2">
        <f t="shared" si="320"/>
        <v>0</v>
      </c>
      <c r="BI422" s="2">
        <f t="shared" si="320"/>
        <v>0</v>
      </c>
      <c r="BJ422" s="2">
        <f t="shared" si="320"/>
        <v>0</v>
      </c>
      <c r="BK422" s="2">
        <f t="shared" si="320"/>
        <v>0</v>
      </c>
      <c r="BL422" s="2">
        <f t="shared" si="320"/>
        <v>0</v>
      </c>
      <c r="BM422" s="2">
        <f t="shared" si="320"/>
        <v>0</v>
      </c>
      <c r="BN422" s="2">
        <f t="shared" si="320"/>
        <v>0</v>
      </c>
      <c r="BO422" s="2">
        <f t="shared" si="320"/>
        <v>0</v>
      </c>
      <c r="BP422" s="2">
        <f t="shared" si="320"/>
        <v>0</v>
      </c>
      <c r="BQ422" s="2">
        <f t="shared" si="320"/>
        <v>0</v>
      </c>
      <c r="BR422" s="2">
        <f t="shared" si="320"/>
        <v>0</v>
      </c>
      <c r="BS422" s="2">
        <f t="shared" si="320"/>
        <v>0</v>
      </c>
      <c r="BT422" s="2">
        <f t="shared" si="320"/>
        <v>0</v>
      </c>
      <c r="BU422" s="2">
        <f t="shared" si="320"/>
        <v>0</v>
      </c>
      <c r="BV422" s="2">
        <f t="shared" si="320"/>
        <v>0</v>
      </c>
      <c r="BW422" s="2">
        <f t="shared" si="320"/>
        <v>0</v>
      </c>
      <c r="BX422" s="2">
        <f t="shared" si="320"/>
        <v>0</v>
      </c>
      <c r="BY422" s="2">
        <f t="shared" si="320"/>
        <v>0</v>
      </c>
      <c r="BZ422" s="2">
        <f t="shared" si="320"/>
        <v>0</v>
      </c>
      <c r="CA422" s="2">
        <f t="shared" ref="CA422:DF422" si="321">CA441</f>
        <v>174959.4</v>
      </c>
      <c r="CB422" s="2">
        <f t="shared" si="321"/>
        <v>0</v>
      </c>
      <c r="CC422" s="2">
        <f t="shared" si="321"/>
        <v>0</v>
      </c>
      <c r="CD422" s="2">
        <f t="shared" si="321"/>
        <v>174959.4</v>
      </c>
      <c r="CE422" s="2">
        <f t="shared" si="321"/>
        <v>3650.82</v>
      </c>
      <c r="CF422" s="2">
        <f t="shared" si="321"/>
        <v>3650.82</v>
      </c>
      <c r="CG422" s="2">
        <f t="shared" si="321"/>
        <v>0</v>
      </c>
      <c r="CH422" s="2">
        <f t="shared" si="321"/>
        <v>3650.82</v>
      </c>
      <c r="CI422" s="2">
        <f t="shared" si="321"/>
        <v>0</v>
      </c>
      <c r="CJ422" s="2">
        <f t="shared" si="321"/>
        <v>0</v>
      </c>
      <c r="CK422" s="2">
        <f t="shared" si="321"/>
        <v>0</v>
      </c>
      <c r="CL422" s="2">
        <f t="shared" si="321"/>
        <v>0</v>
      </c>
      <c r="CM422" s="2">
        <f t="shared" si="321"/>
        <v>0</v>
      </c>
      <c r="CN422" s="2">
        <f t="shared" si="321"/>
        <v>0</v>
      </c>
      <c r="CO422" s="2">
        <f t="shared" si="321"/>
        <v>0</v>
      </c>
      <c r="CP422" s="2">
        <f t="shared" si="321"/>
        <v>0</v>
      </c>
      <c r="CQ422" s="2">
        <f t="shared" si="321"/>
        <v>0</v>
      </c>
      <c r="CR422" s="2">
        <f t="shared" si="321"/>
        <v>0</v>
      </c>
      <c r="CS422" s="2">
        <f t="shared" si="321"/>
        <v>0</v>
      </c>
      <c r="CT422" s="2">
        <f t="shared" si="321"/>
        <v>0</v>
      </c>
      <c r="CU422" s="2">
        <f t="shared" si="321"/>
        <v>0</v>
      </c>
      <c r="CV422" s="2">
        <f t="shared" si="321"/>
        <v>0</v>
      </c>
      <c r="CW422" s="2">
        <f t="shared" si="321"/>
        <v>0</v>
      </c>
      <c r="CX422" s="2">
        <f t="shared" si="321"/>
        <v>0</v>
      </c>
      <c r="CY422" s="2">
        <f t="shared" si="321"/>
        <v>0</v>
      </c>
      <c r="CZ422" s="2">
        <f t="shared" si="321"/>
        <v>0</v>
      </c>
      <c r="DA422" s="2">
        <f t="shared" si="321"/>
        <v>0</v>
      </c>
      <c r="DB422" s="2">
        <f t="shared" si="321"/>
        <v>0</v>
      </c>
      <c r="DC422" s="2">
        <f t="shared" si="321"/>
        <v>0</v>
      </c>
      <c r="DD422" s="2">
        <f t="shared" si="321"/>
        <v>0</v>
      </c>
      <c r="DE422" s="2">
        <f t="shared" si="321"/>
        <v>0</v>
      </c>
      <c r="DF422" s="2">
        <f t="shared" si="321"/>
        <v>0</v>
      </c>
      <c r="DG422" s="3">
        <f t="shared" ref="DG422:EL422" si="322">DG441</f>
        <v>0</v>
      </c>
      <c r="DH422" s="3">
        <f t="shared" si="322"/>
        <v>0</v>
      </c>
      <c r="DI422" s="3">
        <f t="shared" si="322"/>
        <v>0</v>
      </c>
      <c r="DJ422" s="3">
        <f t="shared" si="322"/>
        <v>0</v>
      </c>
      <c r="DK422" s="3">
        <f t="shared" si="322"/>
        <v>0</v>
      </c>
      <c r="DL422" s="3">
        <f t="shared" si="322"/>
        <v>0</v>
      </c>
      <c r="DM422" s="3">
        <f t="shared" si="322"/>
        <v>0</v>
      </c>
      <c r="DN422" s="3">
        <f t="shared" si="322"/>
        <v>0</v>
      </c>
      <c r="DO422" s="3">
        <f t="shared" si="322"/>
        <v>0</v>
      </c>
      <c r="DP422" s="3">
        <f t="shared" si="322"/>
        <v>0</v>
      </c>
      <c r="DQ422" s="3">
        <f t="shared" si="322"/>
        <v>0</v>
      </c>
      <c r="DR422" s="3">
        <f t="shared" si="322"/>
        <v>0</v>
      </c>
      <c r="DS422" s="3">
        <f t="shared" si="322"/>
        <v>0</v>
      </c>
      <c r="DT422" s="3">
        <f t="shared" si="322"/>
        <v>0</v>
      </c>
      <c r="DU422" s="3">
        <f t="shared" si="322"/>
        <v>0</v>
      </c>
      <c r="DV422" s="3">
        <f t="shared" si="322"/>
        <v>0</v>
      </c>
      <c r="DW422" s="3">
        <f t="shared" si="322"/>
        <v>0</v>
      </c>
      <c r="DX422" s="3">
        <f t="shared" si="322"/>
        <v>0</v>
      </c>
      <c r="DY422" s="3">
        <f t="shared" si="322"/>
        <v>0</v>
      </c>
      <c r="DZ422" s="3">
        <f t="shared" si="322"/>
        <v>0</v>
      </c>
      <c r="EA422" s="3">
        <f t="shared" si="322"/>
        <v>0</v>
      </c>
      <c r="EB422" s="3">
        <f t="shared" si="322"/>
        <v>0</v>
      </c>
      <c r="EC422" s="3">
        <f t="shared" si="322"/>
        <v>0</v>
      </c>
      <c r="ED422" s="3">
        <f t="shared" si="322"/>
        <v>0</v>
      </c>
      <c r="EE422" s="3">
        <f t="shared" si="322"/>
        <v>0</v>
      </c>
      <c r="EF422" s="3">
        <f t="shared" si="322"/>
        <v>0</v>
      </c>
      <c r="EG422" s="3">
        <f t="shared" si="322"/>
        <v>0</v>
      </c>
      <c r="EH422" s="3">
        <f t="shared" si="322"/>
        <v>0</v>
      </c>
      <c r="EI422" s="3">
        <f t="shared" si="322"/>
        <v>0</v>
      </c>
      <c r="EJ422" s="3">
        <f t="shared" si="322"/>
        <v>0</v>
      </c>
      <c r="EK422" s="3">
        <f t="shared" si="322"/>
        <v>0</v>
      </c>
      <c r="EL422" s="3">
        <f t="shared" si="322"/>
        <v>0</v>
      </c>
      <c r="EM422" s="3">
        <f t="shared" ref="EM422:FR422" si="323">EM441</f>
        <v>0</v>
      </c>
      <c r="EN422" s="3">
        <f t="shared" si="323"/>
        <v>0</v>
      </c>
      <c r="EO422" s="3">
        <f t="shared" si="323"/>
        <v>0</v>
      </c>
      <c r="EP422" s="3">
        <f t="shared" si="323"/>
        <v>0</v>
      </c>
      <c r="EQ422" s="3">
        <f t="shared" si="323"/>
        <v>0</v>
      </c>
      <c r="ER422" s="3">
        <f t="shared" si="323"/>
        <v>0</v>
      </c>
      <c r="ES422" s="3">
        <f t="shared" si="323"/>
        <v>0</v>
      </c>
      <c r="ET422" s="3">
        <f t="shared" si="323"/>
        <v>0</v>
      </c>
      <c r="EU422" s="3">
        <f t="shared" si="323"/>
        <v>0</v>
      </c>
      <c r="EV422" s="3">
        <f t="shared" si="323"/>
        <v>0</v>
      </c>
      <c r="EW422" s="3">
        <f t="shared" si="323"/>
        <v>0</v>
      </c>
      <c r="EX422" s="3">
        <f t="shared" si="323"/>
        <v>0</v>
      </c>
      <c r="EY422" s="3">
        <f t="shared" si="323"/>
        <v>0</v>
      </c>
      <c r="EZ422" s="3">
        <f t="shared" si="323"/>
        <v>0</v>
      </c>
      <c r="FA422" s="3">
        <f t="shared" si="323"/>
        <v>0</v>
      </c>
      <c r="FB422" s="3">
        <f t="shared" si="323"/>
        <v>0</v>
      </c>
      <c r="FC422" s="3">
        <f t="shared" si="323"/>
        <v>0</v>
      </c>
      <c r="FD422" s="3">
        <f t="shared" si="323"/>
        <v>0</v>
      </c>
      <c r="FE422" s="3">
        <f t="shared" si="323"/>
        <v>0</v>
      </c>
      <c r="FF422" s="3">
        <f t="shared" si="323"/>
        <v>0</v>
      </c>
      <c r="FG422" s="3">
        <f t="shared" si="323"/>
        <v>0</v>
      </c>
      <c r="FH422" s="3">
        <f t="shared" si="323"/>
        <v>0</v>
      </c>
      <c r="FI422" s="3">
        <f t="shared" si="323"/>
        <v>0</v>
      </c>
      <c r="FJ422" s="3">
        <f t="shared" si="323"/>
        <v>0</v>
      </c>
      <c r="FK422" s="3">
        <f t="shared" si="323"/>
        <v>0</v>
      </c>
      <c r="FL422" s="3">
        <f t="shared" si="323"/>
        <v>0</v>
      </c>
      <c r="FM422" s="3">
        <f t="shared" si="323"/>
        <v>0</v>
      </c>
      <c r="FN422" s="3">
        <f t="shared" si="323"/>
        <v>0</v>
      </c>
      <c r="FO422" s="3">
        <f t="shared" si="323"/>
        <v>0</v>
      </c>
      <c r="FP422" s="3">
        <f t="shared" si="323"/>
        <v>0</v>
      </c>
      <c r="FQ422" s="3">
        <f t="shared" si="323"/>
        <v>0</v>
      </c>
      <c r="FR422" s="3">
        <f t="shared" si="323"/>
        <v>0</v>
      </c>
      <c r="FS422" s="3">
        <f t="shared" ref="FS422:GX422" si="324">FS441</f>
        <v>0</v>
      </c>
      <c r="FT422" s="3">
        <f t="shared" si="324"/>
        <v>0</v>
      </c>
      <c r="FU422" s="3">
        <f t="shared" si="324"/>
        <v>0</v>
      </c>
      <c r="FV422" s="3">
        <f t="shared" si="324"/>
        <v>0</v>
      </c>
      <c r="FW422" s="3">
        <f t="shared" si="324"/>
        <v>0</v>
      </c>
      <c r="FX422" s="3">
        <f t="shared" si="324"/>
        <v>0</v>
      </c>
      <c r="FY422" s="3">
        <f t="shared" si="324"/>
        <v>0</v>
      </c>
      <c r="FZ422" s="3">
        <f t="shared" si="324"/>
        <v>0</v>
      </c>
      <c r="GA422" s="3">
        <f t="shared" si="324"/>
        <v>0</v>
      </c>
      <c r="GB422" s="3">
        <f t="shared" si="324"/>
        <v>0</v>
      </c>
      <c r="GC422" s="3">
        <f t="shared" si="324"/>
        <v>0</v>
      </c>
      <c r="GD422" s="3">
        <f t="shared" si="324"/>
        <v>0</v>
      </c>
      <c r="GE422" s="3">
        <f t="shared" si="324"/>
        <v>0</v>
      </c>
      <c r="GF422" s="3">
        <f t="shared" si="324"/>
        <v>0</v>
      </c>
      <c r="GG422" s="3">
        <f t="shared" si="324"/>
        <v>0</v>
      </c>
      <c r="GH422" s="3">
        <f t="shared" si="324"/>
        <v>0</v>
      </c>
      <c r="GI422" s="3">
        <f t="shared" si="324"/>
        <v>0</v>
      </c>
      <c r="GJ422" s="3">
        <f t="shared" si="324"/>
        <v>0</v>
      </c>
      <c r="GK422" s="3">
        <f t="shared" si="324"/>
        <v>0</v>
      </c>
      <c r="GL422" s="3">
        <f t="shared" si="324"/>
        <v>0</v>
      </c>
      <c r="GM422" s="3">
        <f t="shared" si="324"/>
        <v>0</v>
      </c>
      <c r="GN422" s="3">
        <f t="shared" si="324"/>
        <v>0</v>
      </c>
      <c r="GO422" s="3">
        <f t="shared" si="324"/>
        <v>0</v>
      </c>
      <c r="GP422" s="3">
        <f t="shared" si="324"/>
        <v>0</v>
      </c>
      <c r="GQ422" s="3">
        <f t="shared" si="324"/>
        <v>0</v>
      </c>
      <c r="GR422" s="3">
        <f t="shared" si="324"/>
        <v>0</v>
      </c>
      <c r="GS422" s="3">
        <f t="shared" si="324"/>
        <v>0</v>
      </c>
      <c r="GT422" s="3">
        <f t="shared" si="324"/>
        <v>0</v>
      </c>
      <c r="GU422" s="3">
        <f t="shared" si="324"/>
        <v>0</v>
      </c>
      <c r="GV422" s="3">
        <f t="shared" si="324"/>
        <v>0</v>
      </c>
      <c r="GW422" s="3">
        <f t="shared" si="324"/>
        <v>0</v>
      </c>
      <c r="GX422" s="3">
        <f t="shared" si="324"/>
        <v>0</v>
      </c>
    </row>
    <row r="424" spans="1:245" x14ac:dyDescent="0.2">
      <c r="A424">
        <v>17</v>
      </c>
      <c r="B424">
        <v>1</v>
      </c>
      <c r="D424">
        <f>ROW(EtalonRes!A220)</f>
        <v>220</v>
      </c>
      <c r="E424" t="s">
        <v>3</v>
      </c>
      <c r="F424" t="s">
        <v>332</v>
      </c>
      <c r="G424" t="s">
        <v>333</v>
      </c>
      <c r="H424" t="s">
        <v>334</v>
      </c>
      <c r="I424">
        <v>43</v>
      </c>
      <c r="J424">
        <v>0</v>
      </c>
      <c r="K424">
        <v>43</v>
      </c>
      <c r="O424">
        <f t="shared" ref="O424:O439" si="325">ROUND(CP424,2)</f>
        <v>63384.15</v>
      </c>
      <c r="P424">
        <f t="shared" ref="P424:P439" si="326">ROUND(CQ424*I424,2)</f>
        <v>39.99</v>
      </c>
      <c r="Q424">
        <f t="shared" ref="Q424:Q439" si="327">ROUND(CR424*I424,2)</f>
        <v>0</v>
      </c>
      <c r="R424">
        <f t="shared" ref="R424:R439" si="328">ROUND(CS424*I424,2)</f>
        <v>0</v>
      </c>
      <c r="S424">
        <f t="shared" ref="S424:S439" si="329">ROUND(CT424*I424,2)</f>
        <v>63344.160000000003</v>
      </c>
      <c r="T424">
        <f t="shared" ref="T424:T439" si="330">ROUND(CU424*I424,2)</f>
        <v>0</v>
      </c>
      <c r="U424">
        <f t="shared" ref="U424:U439" si="331">CV424*I424</f>
        <v>95.46</v>
      </c>
      <c r="V424">
        <f t="shared" ref="V424:V439" si="332">CW424*I424</f>
        <v>0</v>
      </c>
      <c r="W424">
        <f t="shared" ref="W424:W439" si="333">ROUND(CX424*I424,2)</f>
        <v>0</v>
      </c>
      <c r="X424">
        <f t="shared" ref="X424:X439" si="334">ROUND(CY424,2)</f>
        <v>44340.91</v>
      </c>
      <c r="Y424">
        <f t="shared" ref="Y424:Y439" si="335">ROUND(CZ424,2)</f>
        <v>6334.42</v>
      </c>
      <c r="AA424">
        <v>-1</v>
      </c>
      <c r="AB424">
        <f t="shared" ref="AB424:AB439" si="336">ROUND((AC424+AD424+AF424),6)</f>
        <v>1474.05</v>
      </c>
      <c r="AC424">
        <f>ROUND(((ES424*3)),6)</f>
        <v>0.93</v>
      </c>
      <c r="AD424">
        <f>ROUND(((((ET424*3))-((EU424*3)))+AE424),6)</f>
        <v>0</v>
      </c>
      <c r="AE424">
        <f>ROUND(((EU424*3)),6)</f>
        <v>0</v>
      </c>
      <c r="AF424">
        <f>ROUND(((EV424*3)),6)</f>
        <v>1473.12</v>
      </c>
      <c r="AG424">
        <f t="shared" ref="AG424:AG439" si="337">ROUND((AP424),6)</f>
        <v>0</v>
      </c>
      <c r="AH424">
        <f>((EW424*3))</f>
        <v>2.2199999999999998</v>
      </c>
      <c r="AI424">
        <f>((EX424*3))</f>
        <v>0</v>
      </c>
      <c r="AJ424">
        <f t="shared" ref="AJ424:AJ439" si="338">(AS424)</f>
        <v>0</v>
      </c>
      <c r="AK424">
        <v>491.35</v>
      </c>
      <c r="AL424">
        <v>0.31</v>
      </c>
      <c r="AM424">
        <v>0</v>
      </c>
      <c r="AN424">
        <v>0</v>
      </c>
      <c r="AO424">
        <v>491.04</v>
      </c>
      <c r="AP424">
        <v>0</v>
      </c>
      <c r="AQ424">
        <v>0.74</v>
      </c>
      <c r="AR424">
        <v>0</v>
      </c>
      <c r="AS424">
        <v>0</v>
      </c>
      <c r="AT424">
        <v>70</v>
      </c>
      <c r="AU424">
        <v>10</v>
      </c>
      <c r="AV424">
        <v>1</v>
      </c>
      <c r="AW424">
        <v>1</v>
      </c>
      <c r="AZ424">
        <v>1</v>
      </c>
      <c r="BA424">
        <v>1</v>
      </c>
      <c r="BB424">
        <v>1</v>
      </c>
      <c r="BC424">
        <v>1</v>
      </c>
      <c r="BD424" t="s">
        <v>3</v>
      </c>
      <c r="BE424" t="s">
        <v>3</v>
      </c>
      <c r="BF424" t="s">
        <v>3</v>
      </c>
      <c r="BG424" t="s">
        <v>3</v>
      </c>
      <c r="BH424">
        <v>0</v>
      </c>
      <c r="BI424">
        <v>4</v>
      </c>
      <c r="BJ424" t="s">
        <v>335</v>
      </c>
      <c r="BM424">
        <v>0</v>
      </c>
      <c r="BN424">
        <v>0</v>
      </c>
      <c r="BO424" t="s">
        <v>3</v>
      </c>
      <c r="BP424">
        <v>0</v>
      </c>
      <c r="BQ424">
        <v>1</v>
      </c>
      <c r="BR424">
        <v>0</v>
      </c>
      <c r="BS424">
        <v>1</v>
      </c>
      <c r="BT424">
        <v>1</v>
      </c>
      <c r="BU424">
        <v>1</v>
      </c>
      <c r="BV424">
        <v>1</v>
      </c>
      <c r="BW424">
        <v>1</v>
      </c>
      <c r="BX424">
        <v>1</v>
      </c>
      <c r="BY424" t="s">
        <v>3</v>
      </c>
      <c r="BZ424">
        <v>70</v>
      </c>
      <c r="CA424">
        <v>10</v>
      </c>
      <c r="CB424" t="s">
        <v>3</v>
      </c>
      <c r="CE424">
        <v>0</v>
      </c>
      <c r="CF424">
        <v>0</v>
      </c>
      <c r="CG424">
        <v>0</v>
      </c>
      <c r="CM424">
        <v>0</v>
      </c>
      <c r="CN424" t="s">
        <v>3</v>
      </c>
      <c r="CO424">
        <v>0</v>
      </c>
      <c r="CP424">
        <f t="shared" ref="CP424:CP439" si="339">(P424+Q424+S424)</f>
        <v>63384.15</v>
      </c>
      <c r="CQ424">
        <f t="shared" ref="CQ424:CQ439" si="340">(AC424*BC424*AW424)</f>
        <v>0.93</v>
      </c>
      <c r="CR424">
        <f>(((((ET424*3))*BB424-((EU424*3))*BS424)+AE424*BS424)*AV424)</f>
        <v>0</v>
      </c>
      <c r="CS424">
        <f t="shared" ref="CS424:CS439" si="341">(AE424*BS424*AV424)</f>
        <v>0</v>
      </c>
      <c r="CT424">
        <f t="shared" ref="CT424:CT439" si="342">(AF424*BA424*AV424)</f>
        <v>1473.12</v>
      </c>
      <c r="CU424">
        <f t="shared" ref="CU424:CU439" si="343">AG424</f>
        <v>0</v>
      </c>
      <c r="CV424">
        <f t="shared" ref="CV424:CV439" si="344">(AH424*AV424)</f>
        <v>2.2199999999999998</v>
      </c>
      <c r="CW424">
        <f t="shared" ref="CW424:CW439" si="345">AI424</f>
        <v>0</v>
      </c>
      <c r="CX424">
        <f t="shared" ref="CX424:CX439" si="346">AJ424</f>
        <v>0</v>
      </c>
      <c r="CY424">
        <f t="shared" ref="CY424:CY439" si="347">((S424*BZ424)/100)</f>
        <v>44340.912000000004</v>
      </c>
      <c r="CZ424">
        <f t="shared" ref="CZ424:CZ439" si="348">((S424*CA424)/100)</f>
        <v>6334.4160000000011</v>
      </c>
      <c r="DC424" t="s">
        <v>3</v>
      </c>
      <c r="DD424" t="s">
        <v>176</v>
      </c>
      <c r="DE424" t="s">
        <v>176</v>
      </c>
      <c r="DF424" t="s">
        <v>176</v>
      </c>
      <c r="DG424" t="s">
        <v>176</v>
      </c>
      <c r="DH424" t="s">
        <v>3</v>
      </c>
      <c r="DI424" t="s">
        <v>176</v>
      </c>
      <c r="DJ424" t="s">
        <v>176</v>
      </c>
      <c r="DK424" t="s">
        <v>3</v>
      </c>
      <c r="DL424" t="s">
        <v>3</v>
      </c>
      <c r="DM424" t="s">
        <v>3</v>
      </c>
      <c r="DN424">
        <v>0</v>
      </c>
      <c r="DO424">
        <v>0</v>
      </c>
      <c r="DP424">
        <v>1</v>
      </c>
      <c r="DQ424">
        <v>1</v>
      </c>
      <c r="DU424">
        <v>1013</v>
      </c>
      <c r="DV424" t="s">
        <v>334</v>
      </c>
      <c r="DW424" t="s">
        <v>334</v>
      </c>
      <c r="DX424">
        <v>1</v>
      </c>
      <c r="DZ424" t="s">
        <v>3</v>
      </c>
      <c r="EA424" t="s">
        <v>3</v>
      </c>
      <c r="EB424" t="s">
        <v>3</v>
      </c>
      <c r="EC424" t="s">
        <v>3</v>
      </c>
      <c r="EE424">
        <v>1441815344</v>
      </c>
      <c r="EF424">
        <v>1</v>
      </c>
      <c r="EG424" t="s">
        <v>21</v>
      </c>
      <c r="EH424">
        <v>0</v>
      </c>
      <c r="EI424" t="s">
        <v>3</v>
      </c>
      <c r="EJ424">
        <v>4</v>
      </c>
      <c r="EK424">
        <v>0</v>
      </c>
      <c r="EL424" t="s">
        <v>22</v>
      </c>
      <c r="EM424" t="s">
        <v>23</v>
      </c>
      <c r="EO424" t="s">
        <v>3</v>
      </c>
      <c r="EQ424">
        <v>1024</v>
      </c>
      <c r="ER424">
        <v>491.35</v>
      </c>
      <c r="ES424">
        <v>0.31</v>
      </c>
      <c r="ET424">
        <v>0</v>
      </c>
      <c r="EU424">
        <v>0</v>
      </c>
      <c r="EV424">
        <v>491.04</v>
      </c>
      <c r="EW424">
        <v>0.74</v>
      </c>
      <c r="EX424">
        <v>0</v>
      </c>
      <c r="EY424">
        <v>0</v>
      </c>
      <c r="FQ424">
        <v>0</v>
      </c>
      <c r="FR424">
        <f t="shared" ref="FR424:FR439" si="349">ROUND(IF(BI424=3,GM424,0),2)</f>
        <v>0</v>
      </c>
      <c r="FS424">
        <v>0</v>
      </c>
      <c r="FX424">
        <v>70</v>
      </c>
      <c r="FY424">
        <v>10</v>
      </c>
      <c r="GA424" t="s">
        <v>3</v>
      </c>
      <c r="GD424">
        <v>0</v>
      </c>
      <c r="GF424">
        <v>1972185064</v>
      </c>
      <c r="GG424">
        <v>2</v>
      </c>
      <c r="GH424">
        <v>1</v>
      </c>
      <c r="GI424">
        <v>-2</v>
      </c>
      <c r="GJ424">
        <v>0</v>
      </c>
      <c r="GK424">
        <f>ROUND(R424*(R12)/100,2)</f>
        <v>0</v>
      </c>
      <c r="GL424">
        <f t="shared" ref="GL424:GL439" si="350">ROUND(IF(AND(BH424=3,BI424=3,FS424&lt;&gt;0),P424,0),2)</f>
        <v>0</v>
      </c>
      <c r="GM424">
        <f t="shared" ref="GM424:GM439" si="351">ROUND(O424+X424+Y424+GK424,2)+GX424</f>
        <v>114059.48</v>
      </c>
      <c r="GN424">
        <f t="shared" ref="GN424:GN439" si="352">IF(OR(BI424=0,BI424=1),GM424-GX424,0)</f>
        <v>0</v>
      </c>
      <c r="GO424">
        <f t="shared" ref="GO424:GO439" si="353">IF(BI424=2,GM424-GX424,0)</f>
        <v>0</v>
      </c>
      <c r="GP424">
        <f t="shared" ref="GP424:GP439" si="354">IF(BI424=4,GM424-GX424,0)</f>
        <v>114059.48</v>
      </c>
      <c r="GR424">
        <v>0</v>
      </c>
      <c r="GS424">
        <v>3</v>
      </c>
      <c r="GT424">
        <v>0</v>
      </c>
      <c r="GU424" t="s">
        <v>3</v>
      </c>
      <c r="GV424">
        <f t="shared" ref="GV424:GV439" si="355">ROUND((GT424),6)</f>
        <v>0</v>
      </c>
      <c r="GW424">
        <v>1</v>
      </c>
      <c r="GX424">
        <f t="shared" ref="GX424:GX439" si="356">ROUND(HC424*I424,2)</f>
        <v>0</v>
      </c>
      <c r="HA424">
        <v>0</v>
      </c>
      <c r="HB424">
        <v>0</v>
      </c>
      <c r="HC424">
        <f t="shared" ref="HC424:HC439" si="357">GV424*GW424</f>
        <v>0</v>
      </c>
      <c r="HE424" t="s">
        <v>3</v>
      </c>
      <c r="HF424" t="s">
        <v>3</v>
      </c>
      <c r="HM424" t="s">
        <v>3</v>
      </c>
      <c r="HN424" t="s">
        <v>3</v>
      </c>
      <c r="HO424" t="s">
        <v>3</v>
      </c>
      <c r="HP424" t="s">
        <v>3</v>
      </c>
      <c r="HQ424" t="s">
        <v>3</v>
      </c>
      <c r="IK424">
        <v>0</v>
      </c>
    </row>
    <row r="425" spans="1:245" x14ac:dyDescent="0.2">
      <c r="A425">
        <v>17</v>
      </c>
      <c r="B425">
        <v>1</v>
      </c>
      <c r="D425">
        <f>ROW(EtalonRes!A224)</f>
        <v>224</v>
      </c>
      <c r="E425" t="s">
        <v>336</v>
      </c>
      <c r="F425" t="s">
        <v>337</v>
      </c>
      <c r="G425" t="s">
        <v>338</v>
      </c>
      <c r="H425" t="s">
        <v>334</v>
      </c>
      <c r="I425">
        <v>43</v>
      </c>
      <c r="J425">
        <v>0</v>
      </c>
      <c r="K425">
        <v>43</v>
      </c>
      <c r="O425">
        <f t="shared" si="325"/>
        <v>38410.18</v>
      </c>
      <c r="P425">
        <f t="shared" si="326"/>
        <v>95.46</v>
      </c>
      <c r="Q425">
        <f t="shared" si="327"/>
        <v>79.55</v>
      </c>
      <c r="R425">
        <f t="shared" si="328"/>
        <v>1.29</v>
      </c>
      <c r="S425">
        <f t="shared" si="329"/>
        <v>38235.17</v>
      </c>
      <c r="T425">
        <f t="shared" si="330"/>
        <v>0</v>
      </c>
      <c r="U425">
        <f t="shared" si="331"/>
        <v>57.620000000000005</v>
      </c>
      <c r="V425">
        <f t="shared" si="332"/>
        <v>0</v>
      </c>
      <c r="W425">
        <f t="shared" si="333"/>
        <v>0</v>
      </c>
      <c r="X425">
        <f t="shared" si="334"/>
        <v>26764.62</v>
      </c>
      <c r="Y425">
        <f t="shared" si="335"/>
        <v>3823.52</v>
      </c>
      <c r="AA425">
        <v>1470268931</v>
      </c>
      <c r="AB425">
        <f t="shared" si="336"/>
        <v>893.26</v>
      </c>
      <c r="AC425">
        <f>ROUND((ES425),6)</f>
        <v>2.2200000000000002</v>
      </c>
      <c r="AD425">
        <f>ROUND((((ET425)-(EU425))+AE425),6)</f>
        <v>1.85</v>
      </c>
      <c r="AE425">
        <f>ROUND((EU425),6)</f>
        <v>0.03</v>
      </c>
      <c r="AF425">
        <f>ROUND((EV425),6)</f>
        <v>889.19</v>
      </c>
      <c r="AG425">
        <f t="shared" si="337"/>
        <v>0</v>
      </c>
      <c r="AH425">
        <f>(EW425)</f>
        <v>1.34</v>
      </c>
      <c r="AI425">
        <f>(EX425)</f>
        <v>0</v>
      </c>
      <c r="AJ425">
        <f t="shared" si="338"/>
        <v>0</v>
      </c>
      <c r="AK425">
        <v>893.26</v>
      </c>
      <c r="AL425">
        <v>2.2200000000000002</v>
      </c>
      <c r="AM425">
        <v>1.85</v>
      </c>
      <c r="AN425">
        <v>0.03</v>
      </c>
      <c r="AO425">
        <v>889.19</v>
      </c>
      <c r="AP425">
        <v>0</v>
      </c>
      <c r="AQ425">
        <v>1.34</v>
      </c>
      <c r="AR425">
        <v>0</v>
      </c>
      <c r="AS425">
        <v>0</v>
      </c>
      <c r="AT425">
        <v>70</v>
      </c>
      <c r="AU425">
        <v>10</v>
      </c>
      <c r="AV425">
        <v>1</v>
      </c>
      <c r="AW425">
        <v>1</v>
      </c>
      <c r="AZ425">
        <v>1</v>
      </c>
      <c r="BA425">
        <v>1</v>
      </c>
      <c r="BB425">
        <v>1</v>
      </c>
      <c r="BC425">
        <v>1</v>
      </c>
      <c r="BD425" t="s">
        <v>3</v>
      </c>
      <c r="BE425" t="s">
        <v>3</v>
      </c>
      <c r="BF425" t="s">
        <v>3</v>
      </c>
      <c r="BG425" t="s">
        <v>3</v>
      </c>
      <c r="BH425">
        <v>0</v>
      </c>
      <c r="BI425">
        <v>4</v>
      </c>
      <c r="BJ425" t="s">
        <v>339</v>
      </c>
      <c r="BM425">
        <v>0</v>
      </c>
      <c r="BN425">
        <v>0</v>
      </c>
      <c r="BO425" t="s">
        <v>3</v>
      </c>
      <c r="BP425">
        <v>0</v>
      </c>
      <c r="BQ425">
        <v>1</v>
      </c>
      <c r="BR425">
        <v>0</v>
      </c>
      <c r="BS425">
        <v>1</v>
      </c>
      <c r="BT425">
        <v>1</v>
      </c>
      <c r="BU425">
        <v>1</v>
      </c>
      <c r="BV425">
        <v>1</v>
      </c>
      <c r="BW425">
        <v>1</v>
      </c>
      <c r="BX425">
        <v>1</v>
      </c>
      <c r="BY425" t="s">
        <v>3</v>
      </c>
      <c r="BZ425">
        <v>70</v>
      </c>
      <c r="CA425">
        <v>10</v>
      </c>
      <c r="CB425" t="s">
        <v>3</v>
      </c>
      <c r="CE425">
        <v>0</v>
      </c>
      <c r="CF425">
        <v>0</v>
      </c>
      <c r="CG425">
        <v>0</v>
      </c>
      <c r="CM425">
        <v>0</v>
      </c>
      <c r="CN425" t="s">
        <v>3</v>
      </c>
      <c r="CO425">
        <v>0</v>
      </c>
      <c r="CP425">
        <f t="shared" si="339"/>
        <v>38410.18</v>
      </c>
      <c r="CQ425">
        <f t="shared" si="340"/>
        <v>2.2200000000000002</v>
      </c>
      <c r="CR425">
        <f>((((ET425)*BB425-(EU425)*BS425)+AE425*BS425)*AV425)</f>
        <v>1.85</v>
      </c>
      <c r="CS425">
        <f t="shared" si="341"/>
        <v>0.03</v>
      </c>
      <c r="CT425">
        <f t="shared" si="342"/>
        <v>889.19</v>
      </c>
      <c r="CU425">
        <f t="shared" si="343"/>
        <v>0</v>
      </c>
      <c r="CV425">
        <f t="shared" si="344"/>
        <v>1.34</v>
      </c>
      <c r="CW425">
        <f t="shared" si="345"/>
        <v>0</v>
      </c>
      <c r="CX425">
        <f t="shared" si="346"/>
        <v>0</v>
      </c>
      <c r="CY425">
        <f t="shared" si="347"/>
        <v>26764.618999999999</v>
      </c>
      <c r="CZ425">
        <f t="shared" si="348"/>
        <v>3823.5169999999994</v>
      </c>
      <c r="DC425" t="s">
        <v>3</v>
      </c>
      <c r="DD425" t="s">
        <v>3</v>
      </c>
      <c r="DE425" t="s">
        <v>3</v>
      </c>
      <c r="DF425" t="s">
        <v>3</v>
      </c>
      <c r="DG425" t="s">
        <v>3</v>
      </c>
      <c r="DH425" t="s">
        <v>3</v>
      </c>
      <c r="DI425" t="s">
        <v>3</v>
      </c>
      <c r="DJ425" t="s">
        <v>3</v>
      </c>
      <c r="DK425" t="s">
        <v>3</v>
      </c>
      <c r="DL425" t="s">
        <v>3</v>
      </c>
      <c r="DM425" t="s">
        <v>3</v>
      </c>
      <c r="DN425">
        <v>0</v>
      </c>
      <c r="DO425">
        <v>0</v>
      </c>
      <c r="DP425">
        <v>1</v>
      </c>
      <c r="DQ425">
        <v>1</v>
      </c>
      <c r="DU425">
        <v>1013</v>
      </c>
      <c r="DV425" t="s">
        <v>334</v>
      </c>
      <c r="DW425" t="s">
        <v>334</v>
      </c>
      <c r="DX425">
        <v>1</v>
      </c>
      <c r="DZ425" t="s">
        <v>3</v>
      </c>
      <c r="EA425" t="s">
        <v>3</v>
      </c>
      <c r="EB425" t="s">
        <v>3</v>
      </c>
      <c r="EC425" t="s">
        <v>3</v>
      </c>
      <c r="EE425">
        <v>1441815344</v>
      </c>
      <c r="EF425">
        <v>1</v>
      </c>
      <c r="EG425" t="s">
        <v>21</v>
      </c>
      <c r="EH425">
        <v>0</v>
      </c>
      <c r="EI425" t="s">
        <v>3</v>
      </c>
      <c r="EJ425">
        <v>4</v>
      </c>
      <c r="EK425">
        <v>0</v>
      </c>
      <c r="EL425" t="s">
        <v>22</v>
      </c>
      <c r="EM425" t="s">
        <v>23</v>
      </c>
      <c r="EO425" t="s">
        <v>3</v>
      </c>
      <c r="EQ425">
        <v>0</v>
      </c>
      <c r="ER425">
        <v>893.26</v>
      </c>
      <c r="ES425">
        <v>2.2200000000000002</v>
      </c>
      <c r="ET425">
        <v>1.85</v>
      </c>
      <c r="EU425">
        <v>0.03</v>
      </c>
      <c r="EV425">
        <v>889.19</v>
      </c>
      <c r="EW425">
        <v>1.34</v>
      </c>
      <c r="EX425">
        <v>0</v>
      </c>
      <c r="EY425">
        <v>0</v>
      </c>
      <c r="FQ425">
        <v>0</v>
      </c>
      <c r="FR425">
        <f t="shared" si="349"/>
        <v>0</v>
      </c>
      <c r="FS425">
        <v>0</v>
      </c>
      <c r="FX425">
        <v>70</v>
      </c>
      <c r="FY425">
        <v>10</v>
      </c>
      <c r="GA425" t="s">
        <v>3</v>
      </c>
      <c r="GD425">
        <v>0</v>
      </c>
      <c r="GF425">
        <v>211604864</v>
      </c>
      <c r="GG425">
        <v>2</v>
      </c>
      <c r="GH425">
        <v>1</v>
      </c>
      <c r="GI425">
        <v>-2</v>
      </c>
      <c r="GJ425">
        <v>0</v>
      </c>
      <c r="GK425">
        <f>ROUND(R425*(R12)/100,2)</f>
        <v>1.39</v>
      </c>
      <c r="GL425">
        <f t="shared" si="350"/>
        <v>0</v>
      </c>
      <c r="GM425">
        <f t="shared" si="351"/>
        <v>68999.710000000006</v>
      </c>
      <c r="GN425">
        <f t="shared" si="352"/>
        <v>0</v>
      </c>
      <c r="GO425">
        <f t="shared" si="353"/>
        <v>0</v>
      </c>
      <c r="GP425">
        <f t="shared" si="354"/>
        <v>68999.710000000006</v>
      </c>
      <c r="GR425">
        <v>0</v>
      </c>
      <c r="GS425">
        <v>3</v>
      </c>
      <c r="GT425">
        <v>0</v>
      </c>
      <c r="GU425" t="s">
        <v>3</v>
      </c>
      <c r="GV425">
        <f t="shared" si="355"/>
        <v>0</v>
      </c>
      <c r="GW425">
        <v>1</v>
      </c>
      <c r="GX425">
        <f t="shared" si="356"/>
        <v>0</v>
      </c>
      <c r="HA425">
        <v>0</v>
      </c>
      <c r="HB425">
        <v>0</v>
      </c>
      <c r="HC425">
        <f t="shared" si="357"/>
        <v>0</v>
      </c>
      <c r="HE425" t="s">
        <v>3</v>
      </c>
      <c r="HF425" t="s">
        <v>3</v>
      </c>
      <c r="HM425" t="s">
        <v>3</v>
      </c>
      <c r="HN425" t="s">
        <v>3</v>
      </c>
      <c r="HO425" t="s">
        <v>3</v>
      </c>
      <c r="HP425" t="s">
        <v>3</v>
      </c>
      <c r="HQ425" t="s">
        <v>3</v>
      </c>
      <c r="IK425">
        <v>0</v>
      </c>
    </row>
    <row r="426" spans="1:245" x14ac:dyDescent="0.2">
      <c r="A426">
        <v>17</v>
      </c>
      <c r="B426">
        <v>1</v>
      </c>
      <c r="D426">
        <f>ROW(EtalonRes!A227)</f>
        <v>227</v>
      </c>
      <c r="E426" t="s">
        <v>3</v>
      </c>
      <c r="F426" t="s">
        <v>340</v>
      </c>
      <c r="G426" t="s">
        <v>341</v>
      </c>
      <c r="H426" t="s">
        <v>334</v>
      </c>
      <c r="I426">
        <v>4</v>
      </c>
      <c r="J426">
        <v>0</v>
      </c>
      <c r="K426">
        <v>4</v>
      </c>
      <c r="O426">
        <f t="shared" si="325"/>
        <v>14864.16</v>
      </c>
      <c r="P426">
        <f t="shared" si="326"/>
        <v>11.28</v>
      </c>
      <c r="Q426">
        <f t="shared" si="327"/>
        <v>41.88</v>
      </c>
      <c r="R426">
        <f t="shared" si="328"/>
        <v>0.6</v>
      </c>
      <c r="S426">
        <f t="shared" si="329"/>
        <v>14811</v>
      </c>
      <c r="T426">
        <f t="shared" si="330"/>
        <v>0</v>
      </c>
      <c r="U426">
        <f t="shared" si="331"/>
        <v>22.32</v>
      </c>
      <c r="V426">
        <f t="shared" si="332"/>
        <v>0</v>
      </c>
      <c r="W426">
        <f t="shared" si="333"/>
        <v>0</v>
      </c>
      <c r="X426">
        <f t="shared" si="334"/>
        <v>10367.700000000001</v>
      </c>
      <c r="Y426">
        <f t="shared" si="335"/>
        <v>1481.1</v>
      </c>
      <c r="AA426">
        <v>-1</v>
      </c>
      <c r="AB426">
        <f t="shared" si="336"/>
        <v>3716.04</v>
      </c>
      <c r="AC426">
        <f>ROUND(((ES426*3)),6)</f>
        <v>2.82</v>
      </c>
      <c r="AD426">
        <f>ROUND(((((ET426*3))-((EU426*3)))+AE426),6)</f>
        <v>10.47</v>
      </c>
      <c r="AE426">
        <f>ROUND(((EU426*3)),6)</f>
        <v>0.15</v>
      </c>
      <c r="AF426">
        <f>ROUND(((EV426*3)),6)</f>
        <v>3702.75</v>
      </c>
      <c r="AG426">
        <f t="shared" si="337"/>
        <v>0</v>
      </c>
      <c r="AH426">
        <f>((EW426*3))</f>
        <v>5.58</v>
      </c>
      <c r="AI426">
        <f>((EX426*3))</f>
        <v>0</v>
      </c>
      <c r="AJ426">
        <f t="shared" si="338"/>
        <v>0</v>
      </c>
      <c r="AK426">
        <v>1238.68</v>
      </c>
      <c r="AL426">
        <v>0.94</v>
      </c>
      <c r="AM426">
        <v>3.49</v>
      </c>
      <c r="AN426">
        <v>0.05</v>
      </c>
      <c r="AO426">
        <v>1234.25</v>
      </c>
      <c r="AP426">
        <v>0</v>
      </c>
      <c r="AQ426">
        <v>1.86</v>
      </c>
      <c r="AR426">
        <v>0</v>
      </c>
      <c r="AS426">
        <v>0</v>
      </c>
      <c r="AT426">
        <v>70</v>
      </c>
      <c r="AU426">
        <v>10</v>
      </c>
      <c r="AV426">
        <v>1</v>
      </c>
      <c r="AW426">
        <v>1</v>
      </c>
      <c r="AZ426">
        <v>1</v>
      </c>
      <c r="BA426">
        <v>1</v>
      </c>
      <c r="BB426">
        <v>1</v>
      </c>
      <c r="BC426">
        <v>1</v>
      </c>
      <c r="BD426" t="s">
        <v>3</v>
      </c>
      <c r="BE426" t="s">
        <v>3</v>
      </c>
      <c r="BF426" t="s">
        <v>3</v>
      </c>
      <c r="BG426" t="s">
        <v>3</v>
      </c>
      <c r="BH426">
        <v>0</v>
      </c>
      <c r="BI426">
        <v>4</v>
      </c>
      <c r="BJ426" t="s">
        <v>342</v>
      </c>
      <c r="BM426">
        <v>0</v>
      </c>
      <c r="BN426">
        <v>0</v>
      </c>
      <c r="BO426" t="s">
        <v>3</v>
      </c>
      <c r="BP426">
        <v>0</v>
      </c>
      <c r="BQ426">
        <v>1</v>
      </c>
      <c r="BR426">
        <v>0</v>
      </c>
      <c r="BS426">
        <v>1</v>
      </c>
      <c r="BT426">
        <v>1</v>
      </c>
      <c r="BU426">
        <v>1</v>
      </c>
      <c r="BV426">
        <v>1</v>
      </c>
      <c r="BW426">
        <v>1</v>
      </c>
      <c r="BX426">
        <v>1</v>
      </c>
      <c r="BY426" t="s">
        <v>3</v>
      </c>
      <c r="BZ426">
        <v>70</v>
      </c>
      <c r="CA426">
        <v>10</v>
      </c>
      <c r="CB426" t="s">
        <v>3</v>
      </c>
      <c r="CE426">
        <v>0</v>
      </c>
      <c r="CF426">
        <v>0</v>
      </c>
      <c r="CG426">
        <v>0</v>
      </c>
      <c r="CM426">
        <v>0</v>
      </c>
      <c r="CN426" t="s">
        <v>3</v>
      </c>
      <c r="CO426">
        <v>0</v>
      </c>
      <c r="CP426">
        <f t="shared" si="339"/>
        <v>14864.16</v>
      </c>
      <c r="CQ426">
        <f t="shared" si="340"/>
        <v>2.82</v>
      </c>
      <c r="CR426">
        <f>(((((ET426*3))*BB426-((EU426*3))*BS426)+AE426*BS426)*AV426)</f>
        <v>10.47</v>
      </c>
      <c r="CS426">
        <f t="shared" si="341"/>
        <v>0.15</v>
      </c>
      <c r="CT426">
        <f t="shared" si="342"/>
        <v>3702.75</v>
      </c>
      <c r="CU426">
        <f t="shared" si="343"/>
        <v>0</v>
      </c>
      <c r="CV426">
        <f t="shared" si="344"/>
        <v>5.58</v>
      </c>
      <c r="CW426">
        <f t="shared" si="345"/>
        <v>0</v>
      </c>
      <c r="CX426">
        <f t="shared" si="346"/>
        <v>0</v>
      </c>
      <c r="CY426">
        <f t="shared" si="347"/>
        <v>10367.700000000001</v>
      </c>
      <c r="CZ426">
        <f t="shared" si="348"/>
        <v>1481.1</v>
      </c>
      <c r="DC426" t="s">
        <v>3</v>
      </c>
      <c r="DD426" t="s">
        <v>176</v>
      </c>
      <c r="DE426" t="s">
        <v>176</v>
      </c>
      <c r="DF426" t="s">
        <v>176</v>
      </c>
      <c r="DG426" t="s">
        <v>176</v>
      </c>
      <c r="DH426" t="s">
        <v>3</v>
      </c>
      <c r="DI426" t="s">
        <v>176</v>
      </c>
      <c r="DJ426" t="s">
        <v>176</v>
      </c>
      <c r="DK426" t="s">
        <v>3</v>
      </c>
      <c r="DL426" t="s">
        <v>3</v>
      </c>
      <c r="DM426" t="s">
        <v>3</v>
      </c>
      <c r="DN426">
        <v>0</v>
      </c>
      <c r="DO426">
        <v>0</v>
      </c>
      <c r="DP426">
        <v>1</v>
      </c>
      <c r="DQ426">
        <v>1</v>
      </c>
      <c r="DU426">
        <v>1013</v>
      </c>
      <c r="DV426" t="s">
        <v>334</v>
      </c>
      <c r="DW426" t="s">
        <v>334</v>
      </c>
      <c r="DX426">
        <v>1</v>
      </c>
      <c r="DZ426" t="s">
        <v>3</v>
      </c>
      <c r="EA426" t="s">
        <v>3</v>
      </c>
      <c r="EB426" t="s">
        <v>3</v>
      </c>
      <c r="EC426" t="s">
        <v>3</v>
      </c>
      <c r="EE426">
        <v>1441815344</v>
      </c>
      <c r="EF426">
        <v>1</v>
      </c>
      <c r="EG426" t="s">
        <v>21</v>
      </c>
      <c r="EH426">
        <v>0</v>
      </c>
      <c r="EI426" t="s">
        <v>3</v>
      </c>
      <c r="EJ426">
        <v>4</v>
      </c>
      <c r="EK426">
        <v>0</v>
      </c>
      <c r="EL426" t="s">
        <v>22</v>
      </c>
      <c r="EM426" t="s">
        <v>23</v>
      </c>
      <c r="EO426" t="s">
        <v>3</v>
      </c>
      <c r="EQ426">
        <v>1024</v>
      </c>
      <c r="ER426">
        <v>1238.68</v>
      </c>
      <c r="ES426">
        <v>0.94</v>
      </c>
      <c r="ET426">
        <v>3.49</v>
      </c>
      <c r="EU426">
        <v>0.05</v>
      </c>
      <c r="EV426">
        <v>1234.25</v>
      </c>
      <c r="EW426">
        <v>1.86</v>
      </c>
      <c r="EX426">
        <v>0</v>
      </c>
      <c r="EY426">
        <v>0</v>
      </c>
      <c r="FQ426">
        <v>0</v>
      </c>
      <c r="FR426">
        <f t="shared" si="349"/>
        <v>0</v>
      </c>
      <c r="FS426">
        <v>0</v>
      </c>
      <c r="FX426">
        <v>70</v>
      </c>
      <c r="FY426">
        <v>10</v>
      </c>
      <c r="GA426" t="s">
        <v>3</v>
      </c>
      <c r="GD426">
        <v>0</v>
      </c>
      <c r="GF426">
        <v>1840343037</v>
      </c>
      <c r="GG426">
        <v>2</v>
      </c>
      <c r="GH426">
        <v>1</v>
      </c>
      <c r="GI426">
        <v>-2</v>
      </c>
      <c r="GJ426">
        <v>0</v>
      </c>
      <c r="GK426">
        <f>ROUND(R426*(R12)/100,2)</f>
        <v>0.65</v>
      </c>
      <c r="GL426">
        <f t="shared" si="350"/>
        <v>0</v>
      </c>
      <c r="GM426">
        <f t="shared" si="351"/>
        <v>26713.61</v>
      </c>
      <c r="GN426">
        <f t="shared" si="352"/>
        <v>0</v>
      </c>
      <c r="GO426">
        <f t="shared" si="353"/>
        <v>0</v>
      </c>
      <c r="GP426">
        <f t="shared" si="354"/>
        <v>26713.61</v>
      </c>
      <c r="GR426">
        <v>0</v>
      </c>
      <c r="GS426">
        <v>3</v>
      </c>
      <c r="GT426">
        <v>0</v>
      </c>
      <c r="GU426" t="s">
        <v>3</v>
      </c>
      <c r="GV426">
        <f t="shared" si="355"/>
        <v>0</v>
      </c>
      <c r="GW426">
        <v>1</v>
      </c>
      <c r="GX426">
        <f t="shared" si="356"/>
        <v>0</v>
      </c>
      <c r="HA426">
        <v>0</v>
      </c>
      <c r="HB426">
        <v>0</v>
      </c>
      <c r="HC426">
        <f t="shared" si="357"/>
        <v>0</v>
      </c>
      <c r="HE426" t="s">
        <v>3</v>
      </c>
      <c r="HF426" t="s">
        <v>3</v>
      </c>
      <c r="HM426" t="s">
        <v>3</v>
      </c>
      <c r="HN426" t="s">
        <v>3</v>
      </c>
      <c r="HO426" t="s">
        <v>3</v>
      </c>
      <c r="HP426" t="s">
        <v>3</v>
      </c>
      <c r="HQ426" t="s">
        <v>3</v>
      </c>
      <c r="IK426">
        <v>0</v>
      </c>
    </row>
    <row r="427" spans="1:245" x14ac:dyDescent="0.2">
      <c r="A427">
        <v>17</v>
      </c>
      <c r="B427">
        <v>1</v>
      </c>
      <c r="D427">
        <f>ROW(EtalonRes!A230)</f>
        <v>230</v>
      </c>
      <c r="E427" t="s">
        <v>343</v>
      </c>
      <c r="F427" t="s">
        <v>344</v>
      </c>
      <c r="G427" t="s">
        <v>345</v>
      </c>
      <c r="H427" t="s">
        <v>334</v>
      </c>
      <c r="I427">
        <v>4</v>
      </c>
      <c r="J427">
        <v>0</v>
      </c>
      <c r="K427">
        <v>4</v>
      </c>
      <c r="O427">
        <f t="shared" si="325"/>
        <v>6600.4</v>
      </c>
      <c r="P427">
        <f t="shared" si="326"/>
        <v>3.76</v>
      </c>
      <c r="Q427">
        <f t="shared" si="327"/>
        <v>13.96</v>
      </c>
      <c r="R427">
        <f t="shared" si="328"/>
        <v>0.2</v>
      </c>
      <c r="S427">
        <f t="shared" si="329"/>
        <v>6582.68</v>
      </c>
      <c r="T427">
        <f t="shared" si="330"/>
        <v>0</v>
      </c>
      <c r="U427">
        <f t="shared" si="331"/>
        <v>9.92</v>
      </c>
      <c r="V427">
        <f t="shared" si="332"/>
        <v>0</v>
      </c>
      <c r="W427">
        <f t="shared" si="333"/>
        <v>0</v>
      </c>
      <c r="X427">
        <f t="shared" si="334"/>
        <v>4607.88</v>
      </c>
      <c r="Y427">
        <f t="shared" si="335"/>
        <v>658.27</v>
      </c>
      <c r="AA427">
        <v>1470268931</v>
      </c>
      <c r="AB427">
        <f t="shared" si="336"/>
        <v>1650.1</v>
      </c>
      <c r="AC427">
        <f>ROUND((ES427),6)</f>
        <v>0.94</v>
      </c>
      <c r="AD427">
        <f>ROUND((((ET427)-(EU427))+AE427),6)</f>
        <v>3.49</v>
      </c>
      <c r="AE427">
        <f>ROUND((EU427),6)</f>
        <v>0.05</v>
      </c>
      <c r="AF427">
        <f>ROUND((EV427),6)</f>
        <v>1645.67</v>
      </c>
      <c r="AG427">
        <f t="shared" si="337"/>
        <v>0</v>
      </c>
      <c r="AH427">
        <f>(EW427)</f>
        <v>2.48</v>
      </c>
      <c r="AI427">
        <f>(EX427)</f>
        <v>0</v>
      </c>
      <c r="AJ427">
        <f t="shared" si="338"/>
        <v>0</v>
      </c>
      <c r="AK427">
        <v>1650.1</v>
      </c>
      <c r="AL427">
        <v>0.94</v>
      </c>
      <c r="AM427">
        <v>3.49</v>
      </c>
      <c r="AN427">
        <v>0.05</v>
      </c>
      <c r="AO427">
        <v>1645.67</v>
      </c>
      <c r="AP427">
        <v>0</v>
      </c>
      <c r="AQ427">
        <v>2.48</v>
      </c>
      <c r="AR427">
        <v>0</v>
      </c>
      <c r="AS427">
        <v>0</v>
      </c>
      <c r="AT427">
        <v>70</v>
      </c>
      <c r="AU427">
        <v>10</v>
      </c>
      <c r="AV427">
        <v>1</v>
      </c>
      <c r="AW427">
        <v>1</v>
      </c>
      <c r="AZ427">
        <v>1</v>
      </c>
      <c r="BA427">
        <v>1</v>
      </c>
      <c r="BB427">
        <v>1</v>
      </c>
      <c r="BC427">
        <v>1</v>
      </c>
      <c r="BD427" t="s">
        <v>3</v>
      </c>
      <c r="BE427" t="s">
        <v>3</v>
      </c>
      <c r="BF427" t="s">
        <v>3</v>
      </c>
      <c r="BG427" t="s">
        <v>3</v>
      </c>
      <c r="BH427">
        <v>0</v>
      </c>
      <c r="BI427">
        <v>4</v>
      </c>
      <c r="BJ427" t="s">
        <v>346</v>
      </c>
      <c r="BM427">
        <v>0</v>
      </c>
      <c r="BN427">
        <v>0</v>
      </c>
      <c r="BO427" t="s">
        <v>3</v>
      </c>
      <c r="BP427">
        <v>0</v>
      </c>
      <c r="BQ427">
        <v>1</v>
      </c>
      <c r="BR427">
        <v>0</v>
      </c>
      <c r="BS427">
        <v>1</v>
      </c>
      <c r="BT427">
        <v>1</v>
      </c>
      <c r="BU427">
        <v>1</v>
      </c>
      <c r="BV427">
        <v>1</v>
      </c>
      <c r="BW427">
        <v>1</v>
      </c>
      <c r="BX427">
        <v>1</v>
      </c>
      <c r="BY427" t="s">
        <v>3</v>
      </c>
      <c r="BZ427">
        <v>70</v>
      </c>
      <c r="CA427">
        <v>10</v>
      </c>
      <c r="CB427" t="s">
        <v>3</v>
      </c>
      <c r="CE427">
        <v>0</v>
      </c>
      <c r="CF427">
        <v>0</v>
      </c>
      <c r="CG427">
        <v>0</v>
      </c>
      <c r="CM427">
        <v>0</v>
      </c>
      <c r="CN427" t="s">
        <v>3</v>
      </c>
      <c r="CO427">
        <v>0</v>
      </c>
      <c r="CP427">
        <f t="shared" si="339"/>
        <v>6600.4000000000005</v>
      </c>
      <c r="CQ427">
        <f t="shared" si="340"/>
        <v>0.94</v>
      </c>
      <c r="CR427">
        <f>((((ET427)*BB427-(EU427)*BS427)+AE427*BS427)*AV427)</f>
        <v>3.49</v>
      </c>
      <c r="CS427">
        <f t="shared" si="341"/>
        <v>0.05</v>
      </c>
      <c r="CT427">
        <f t="shared" si="342"/>
        <v>1645.67</v>
      </c>
      <c r="CU427">
        <f t="shared" si="343"/>
        <v>0</v>
      </c>
      <c r="CV427">
        <f t="shared" si="344"/>
        <v>2.48</v>
      </c>
      <c r="CW427">
        <f t="shared" si="345"/>
        <v>0</v>
      </c>
      <c r="CX427">
        <f t="shared" si="346"/>
        <v>0</v>
      </c>
      <c r="CY427">
        <f t="shared" si="347"/>
        <v>4607.8760000000002</v>
      </c>
      <c r="CZ427">
        <f t="shared" si="348"/>
        <v>658.26800000000003</v>
      </c>
      <c r="DC427" t="s">
        <v>3</v>
      </c>
      <c r="DD427" t="s">
        <v>3</v>
      </c>
      <c r="DE427" t="s">
        <v>3</v>
      </c>
      <c r="DF427" t="s">
        <v>3</v>
      </c>
      <c r="DG427" t="s">
        <v>3</v>
      </c>
      <c r="DH427" t="s">
        <v>3</v>
      </c>
      <c r="DI427" t="s">
        <v>3</v>
      </c>
      <c r="DJ427" t="s">
        <v>3</v>
      </c>
      <c r="DK427" t="s">
        <v>3</v>
      </c>
      <c r="DL427" t="s">
        <v>3</v>
      </c>
      <c r="DM427" t="s">
        <v>3</v>
      </c>
      <c r="DN427">
        <v>0</v>
      </c>
      <c r="DO427">
        <v>0</v>
      </c>
      <c r="DP427">
        <v>1</v>
      </c>
      <c r="DQ427">
        <v>1</v>
      </c>
      <c r="DU427">
        <v>1013</v>
      </c>
      <c r="DV427" t="s">
        <v>334</v>
      </c>
      <c r="DW427" t="s">
        <v>334</v>
      </c>
      <c r="DX427">
        <v>1</v>
      </c>
      <c r="DZ427" t="s">
        <v>3</v>
      </c>
      <c r="EA427" t="s">
        <v>3</v>
      </c>
      <c r="EB427" t="s">
        <v>3</v>
      </c>
      <c r="EC427" t="s">
        <v>3</v>
      </c>
      <c r="EE427">
        <v>1441815344</v>
      </c>
      <c r="EF427">
        <v>1</v>
      </c>
      <c r="EG427" t="s">
        <v>21</v>
      </c>
      <c r="EH427">
        <v>0</v>
      </c>
      <c r="EI427" t="s">
        <v>3</v>
      </c>
      <c r="EJ427">
        <v>4</v>
      </c>
      <c r="EK427">
        <v>0</v>
      </c>
      <c r="EL427" t="s">
        <v>22</v>
      </c>
      <c r="EM427" t="s">
        <v>23</v>
      </c>
      <c r="EO427" t="s">
        <v>3</v>
      </c>
      <c r="EQ427">
        <v>0</v>
      </c>
      <c r="ER427">
        <v>1650.1</v>
      </c>
      <c r="ES427">
        <v>0.94</v>
      </c>
      <c r="ET427">
        <v>3.49</v>
      </c>
      <c r="EU427">
        <v>0.05</v>
      </c>
      <c r="EV427">
        <v>1645.67</v>
      </c>
      <c r="EW427">
        <v>2.48</v>
      </c>
      <c r="EX427">
        <v>0</v>
      </c>
      <c r="EY427">
        <v>0</v>
      </c>
      <c r="FQ427">
        <v>0</v>
      </c>
      <c r="FR427">
        <f t="shared" si="349"/>
        <v>0</v>
      </c>
      <c r="FS427">
        <v>0</v>
      </c>
      <c r="FX427">
        <v>70</v>
      </c>
      <c r="FY427">
        <v>10</v>
      </c>
      <c r="GA427" t="s">
        <v>3</v>
      </c>
      <c r="GD427">
        <v>0</v>
      </c>
      <c r="GF427">
        <v>-837754666</v>
      </c>
      <c r="GG427">
        <v>2</v>
      </c>
      <c r="GH427">
        <v>1</v>
      </c>
      <c r="GI427">
        <v>-2</v>
      </c>
      <c r="GJ427">
        <v>0</v>
      </c>
      <c r="GK427">
        <f>ROUND(R427*(R12)/100,2)</f>
        <v>0.22</v>
      </c>
      <c r="GL427">
        <f t="shared" si="350"/>
        <v>0</v>
      </c>
      <c r="GM427">
        <f t="shared" si="351"/>
        <v>11866.77</v>
      </c>
      <c r="GN427">
        <f t="shared" si="352"/>
        <v>0</v>
      </c>
      <c r="GO427">
        <f t="shared" si="353"/>
        <v>0</v>
      </c>
      <c r="GP427">
        <f t="shared" si="354"/>
        <v>11866.77</v>
      </c>
      <c r="GR427">
        <v>0</v>
      </c>
      <c r="GS427">
        <v>3</v>
      </c>
      <c r="GT427">
        <v>0</v>
      </c>
      <c r="GU427" t="s">
        <v>3</v>
      </c>
      <c r="GV427">
        <f t="shared" si="355"/>
        <v>0</v>
      </c>
      <c r="GW427">
        <v>1</v>
      </c>
      <c r="GX427">
        <f t="shared" si="356"/>
        <v>0</v>
      </c>
      <c r="HA427">
        <v>0</v>
      </c>
      <c r="HB427">
        <v>0</v>
      </c>
      <c r="HC427">
        <f t="shared" si="357"/>
        <v>0</v>
      </c>
      <c r="HE427" t="s">
        <v>3</v>
      </c>
      <c r="HF427" t="s">
        <v>3</v>
      </c>
      <c r="HM427" t="s">
        <v>3</v>
      </c>
      <c r="HN427" t="s">
        <v>3</v>
      </c>
      <c r="HO427" t="s">
        <v>3</v>
      </c>
      <c r="HP427" t="s">
        <v>3</v>
      </c>
      <c r="HQ427" t="s">
        <v>3</v>
      </c>
      <c r="IK427">
        <v>0</v>
      </c>
    </row>
    <row r="428" spans="1:245" x14ac:dyDescent="0.2">
      <c r="A428">
        <v>17</v>
      </c>
      <c r="B428">
        <v>1</v>
      </c>
      <c r="D428">
        <f>ROW(EtalonRes!A233)</f>
        <v>233</v>
      </c>
      <c r="E428" t="s">
        <v>3</v>
      </c>
      <c r="F428" t="s">
        <v>347</v>
      </c>
      <c r="G428" t="s">
        <v>348</v>
      </c>
      <c r="H428" t="s">
        <v>280</v>
      </c>
      <c r="I428">
        <v>2</v>
      </c>
      <c r="J428">
        <v>0</v>
      </c>
      <c r="K428">
        <v>2</v>
      </c>
      <c r="O428">
        <f t="shared" si="325"/>
        <v>18687.599999999999</v>
      </c>
      <c r="P428">
        <f t="shared" si="326"/>
        <v>125.96</v>
      </c>
      <c r="Q428">
        <f t="shared" si="327"/>
        <v>2189.04</v>
      </c>
      <c r="R428">
        <f t="shared" si="328"/>
        <v>1388</v>
      </c>
      <c r="S428">
        <f t="shared" si="329"/>
        <v>16372.6</v>
      </c>
      <c r="T428">
        <f t="shared" si="330"/>
        <v>0</v>
      </c>
      <c r="U428">
        <f t="shared" si="331"/>
        <v>24.64</v>
      </c>
      <c r="V428">
        <f t="shared" si="332"/>
        <v>0</v>
      </c>
      <c r="W428">
        <f t="shared" si="333"/>
        <v>0</v>
      </c>
      <c r="X428">
        <f t="shared" si="334"/>
        <v>11460.82</v>
      </c>
      <c r="Y428">
        <f t="shared" si="335"/>
        <v>1637.26</v>
      </c>
      <c r="AA428">
        <v>-1</v>
      </c>
      <c r="AB428">
        <f t="shared" si="336"/>
        <v>9343.7999999999993</v>
      </c>
      <c r="AC428">
        <f>ROUND(((ES428*2)),6)</f>
        <v>62.98</v>
      </c>
      <c r="AD428">
        <f>ROUND(((((ET428*2))-((EU428*2)))+AE428),6)</f>
        <v>1094.52</v>
      </c>
      <c r="AE428">
        <f>ROUND(((EU428*2)),6)</f>
        <v>694</v>
      </c>
      <c r="AF428">
        <f>ROUND(((EV428*2)),6)</f>
        <v>8186.3</v>
      </c>
      <c r="AG428">
        <f t="shared" si="337"/>
        <v>0</v>
      </c>
      <c r="AH428">
        <f>((EW428*2))</f>
        <v>12.32</v>
      </c>
      <c r="AI428">
        <f>((EX428*2))</f>
        <v>0</v>
      </c>
      <c r="AJ428">
        <f t="shared" si="338"/>
        <v>0</v>
      </c>
      <c r="AK428">
        <v>4671.8999999999996</v>
      </c>
      <c r="AL428">
        <v>31.49</v>
      </c>
      <c r="AM428">
        <v>547.26</v>
      </c>
      <c r="AN428">
        <v>347</v>
      </c>
      <c r="AO428">
        <v>4093.15</v>
      </c>
      <c r="AP428">
        <v>0</v>
      </c>
      <c r="AQ428">
        <v>6.16</v>
      </c>
      <c r="AR428">
        <v>0</v>
      </c>
      <c r="AS428">
        <v>0</v>
      </c>
      <c r="AT428">
        <v>70</v>
      </c>
      <c r="AU428">
        <v>10</v>
      </c>
      <c r="AV428">
        <v>1</v>
      </c>
      <c r="AW428">
        <v>1</v>
      </c>
      <c r="AZ428">
        <v>1</v>
      </c>
      <c r="BA428">
        <v>1</v>
      </c>
      <c r="BB428">
        <v>1</v>
      </c>
      <c r="BC428">
        <v>1</v>
      </c>
      <c r="BD428" t="s">
        <v>3</v>
      </c>
      <c r="BE428" t="s">
        <v>3</v>
      </c>
      <c r="BF428" t="s">
        <v>3</v>
      </c>
      <c r="BG428" t="s">
        <v>3</v>
      </c>
      <c r="BH428">
        <v>0</v>
      </c>
      <c r="BI428">
        <v>4</v>
      </c>
      <c r="BJ428" t="s">
        <v>349</v>
      </c>
      <c r="BM428">
        <v>0</v>
      </c>
      <c r="BN428">
        <v>0</v>
      </c>
      <c r="BO428" t="s">
        <v>3</v>
      </c>
      <c r="BP428">
        <v>0</v>
      </c>
      <c r="BQ428">
        <v>1</v>
      </c>
      <c r="BR428">
        <v>0</v>
      </c>
      <c r="BS428">
        <v>1</v>
      </c>
      <c r="BT428">
        <v>1</v>
      </c>
      <c r="BU428">
        <v>1</v>
      </c>
      <c r="BV428">
        <v>1</v>
      </c>
      <c r="BW428">
        <v>1</v>
      </c>
      <c r="BX428">
        <v>1</v>
      </c>
      <c r="BY428" t="s">
        <v>3</v>
      </c>
      <c r="BZ428">
        <v>70</v>
      </c>
      <c r="CA428">
        <v>10</v>
      </c>
      <c r="CB428" t="s">
        <v>3</v>
      </c>
      <c r="CE428">
        <v>0</v>
      </c>
      <c r="CF428">
        <v>0</v>
      </c>
      <c r="CG428">
        <v>0</v>
      </c>
      <c r="CM428">
        <v>0</v>
      </c>
      <c r="CN428" t="s">
        <v>3</v>
      </c>
      <c r="CO428">
        <v>0</v>
      </c>
      <c r="CP428">
        <f t="shared" si="339"/>
        <v>18687.599999999999</v>
      </c>
      <c r="CQ428">
        <f t="shared" si="340"/>
        <v>62.98</v>
      </c>
      <c r="CR428">
        <f>(((((ET428*2))*BB428-((EU428*2))*BS428)+AE428*BS428)*AV428)</f>
        <v>1094.52</v>
      </c>
      <c r="CS428">
        <f t="shared" si="341"/>
        <v>694</v>
      </c>
      <c r="CT428">
        <f t="shared" si="342"/>
        <v>8186.3</v>
      </c>
      <c r="CU428">
        <f t="shared" si="343"/>
        <v>0</v>
      </c>
      <c r="CV428">
        <f t="shared" si="344"/>
        <v>12.32</v>
      </c>
      <c r="CW428">
        <f t="shared" si="345"/>
        <v>0</v>
      </c>
      <c r="CX428">
        <f t="shared" si="346"/>
        <v>0</v>
      </c>
      <c r="CY428">
        <f t="shared" si="347"/>
        <v>11460.82</v>
      </c>
      <c r="CZ428">
        <f t="shared" si="348"/>
        <v>1637.26</v>
      </c>
      <c r="DC428" t="s">
        <v>3</v>
      </c>
      <c r="DD428" t="s">
        <v>38</v>
      </c>
      <c r="DE428" t="s">
        <v>38</v>
      </c>
      <c r="DF428" t="s">
        <v>38</v>
      </c>
      <c r="DG428" t="s">
        <v>38</v>
      </c>
      <c r="DH428" t="s">
        <v>3</v>
      </c>
      <c r="DI428" t="s">
        <v>38</v>
      </c>
      <c r="DJ428" t="s">
        <v>38</v>
      </c>
      <c r="DK428" t="s">
        <v>3</v>
      </c>
      <c r="DL428" t="s">
        <v>3</v>
      </c>
      <c r="DM428" t="s">
        <v>3</v>
      </c>
      <c r="DN428">
        <v>0</v>
      </c>
      <c r="DO428">
        <v>0</v>
      </c>
      <c r="DP428">
        <v>1</v>
      </c>
      <c r="DQ428">
        <v>1</v>
      </c>
      <c r="DU428">
        <v>1013</v>
      </c>
      <c r="DV428" t="s">
        <v>280</v>
      </c>
      <c r="DW428" t="s">
        <v>280</v>
      </c>
      <c r="DX428">
        <v>1</v>
      </c>
      <c r="DZ428" t="s">
        <v>3</v>
      </c>
      <c r="EA428" t="s">
        <v>3</v>
      </c>
      <c r="EB428" t="s">
        <v>3</v>
      </c>
      <c r="EC428" t="s">
        <v>3</v>
      </c>
      <c r="EE428">
        <v>1441815344</v>
      </c>
      <c r="EF428">
        <v>1</v>
      </c>
      <c r="EG428" t="s">
        <v>21</v>
      </c>
      <c r="EH428">
        <v>0</v>
      </c>
      <c r="EI428" t="s">
        <v>3</v>
      </c>
      <c r="EJ428">
        <v>4</v>
      </c>
      <c r="EK428">
        <v>0</v>
      </c>
      <c r="EL428" t="s">
        <v>22</v>
      </c>
      <c r="EM428" t="s">
        <v>23</v>
      </c>
      <c r="EO428" t="s">
        <v>3</v>
      </c>
      <c r="EQ428">
        <v>1024</v>
      </c>
      <c r="ER428">
        <v>4671.8999999999996</v>
      </c>
      <c r="ES428">
        <v>31.49</v>
      </c>
      <c r="ET428">
        <v>547.26</v>
      </c>
      <c r="EU428">
        <v>347</v>
      </c>
      <c r="EV428">
        <v>4093.15</v>
      </c>
      <c r="EW428">
        <v>6.16</v>
      </c>
      <c r="EX428">
        <v>0</v>
      </c>
      <c r="EY428">
        <v>0</v>
      </c>
      <c r="FQ428">
        <v>0</v>
      </c>
      <c r="FR428">
        <f t="shared" si="349"/>
        <v>0</v>
      </c>
      <c r="FS428">
        <v>0</v>
      </c>
      <c r="FX428">
        <v>70</v>
      </c>
      <c r="FY428">
        <v>10</v>
      </c>
      <c r="GA428" t="s">
        <v>3</v>
      </c>
      <c r="GD428">
        <v>0</v>
      </c>
      <c r="GF428">
        <v>483108306</v>
      </c>
      <c r="GG428">
        <v>2</v>
      </c>
      <c r="GH428">
        <v>1</v>
      </c>
      <c r="GI428">
        <v>-2</v>
      </c>
      <c r="GJ428">
        <v>0</v>
      </c>
      <c r="GK428">
        <f>ROUND(R428*(R12)/100,2)</f>
        <v>1499.04</v>
      </c>
      <c r="GL428">
        <f t="shared" si="350"/>
        <v>0</v>
      </c>
      <c r="GM428">
        <f t="shared" si="351"/>
        <v>33284.720000000001</v>
      </c>
      <c r="GN428">
        <f t="shared" si="352"/>
        <v>0</v>
      </c>
      <c r="GO428">
        <f t="shared" si="353"/>
        <v>0</v>
      </c>
      <c r="GP428">
        <f t="shared" si="354"/>
        <v>33284.720000000001</v>
      </c>
      <c r="GR428">
        <v>0</v>
      </c>
      <c r="GS428">
        <v>3</v>
      </c>
      <c r="GT428">
        <v>0</v>
      </c>
      <c r="GU428" t="s">
        <v>3</v>
      </c>
      <c r="GV428">
        <f t="shared" si="355"/>
        <v>0</v>
      </c>
      <c r="GW428">
        <v>1</v>
      </c>
      <c r="GX428">
        <f t="shared" si="356"/>
        <v>0</v>
      </c>
      <c r="HA428">
        <v>0</v>
      </c>
      <c r="HB428">
        <v>0</v>
      </c>
      <c r="HC428">
        <f t="shared" si="357"/>
        <v>0</v>
      </c>
      <c r="HE428" t="s">
        <v>3</v>
      </c>
      <c r="HF428" t="s">
        <v>3</v>
      </c>
      <c r="HM428" t="s">
        <v>3</v>
      </c>
      <c r="HN428" t="s">
        <v>3</v>
      </c>
      <c r="HO428" t="s">
        <v>3</v>
      </c>
      <c r="HP428" t="s">
        <v>3</v>
      </c>
      <c r="HQ428" t="s">
        <v>3</v>
      </c>
      <c r="IK428">
        <v>0</v>
      </c>
    </row>
    <row r="429" spans="1:245" x14ac:dyDescent="0.2">
      <c r="A429">
        <v>17</v>
      </c>
      <c r="B429">
        <v>1</v>
      </c>
      <c r="D429">
        <f>ROW(EtalonRes!A237)</f>
        <v>237</v>
      </c>
      <c r="E429" t="s">
        <v>350</v>
      </c>
      <c r="F429" t="s">
        <v>351</v>
      </c>
      <c r="G429" t="s">
        <v>352</v>
      </c>
      <c r="H429" t="s">
        <v>280</v>
      </c>
      <c r="I429">
        <v>2</v>
      </c>
      <c r="J429">
        <v>0</v>
      </c>
      <c r="K429">
        <v>2</v>
      </c>
      <c r="O429">
        <f t="shared" si="325"/>
        <v>21681.040000000001</v>
      </c>
      <c r="P429">
        <f t="shared" si="326"/>
        <v>1420.64</v>
      </c>
      <c r="Q429">
        <f t="shared" si="327"/>
        <v>2189.04</v>
      </c>
      <c r="R429">
        <f t="shared" si="328"/>
        <v>1388</v>
      </c>
      <c r="S429">
        <f t="shared" si="329"/>
        <v>18071.36</v>
      </c>
      <c r="T429">
        <f t="shared" si="330"/>
        <v>0</v>
      </c>
      <c r="U429">
        <f t="shared" si="331"/>
        <v>27.2</v>
      </c>
      <c r="V429">
        <f t="shared" si="332"/>
        <v>0</v>
      </c>
      <c r="W429">
        <f t="shared" si="333"/>
        <v>0</v>
      </c>
      <c r="X429">
        <f t="shared" si="334"/>
        <v>12649.95</v>
      </c>
      <c r="Y429">
        <f t="shared" si="335"/>
        <v>1807.14</v>
      </c>
      <c r="AA429">
        <v>1470268931</v>
      </c>
      <c r="AB429">
        <f t="shared" si="336"/>
        <v>10840.52</v>
      </c>
      <c r="AC429">
        <f>ROUND(((ES429*2)),6)</f>
        <v>710.32</v>
      </c>
      <c r="AD429">
        <f>ROUND(((((ET429*2))-((EU429*2)))+AE429),6)</f>
        <v>1094.52</v>
      </c>
      <c r="AE429">
        <f>ROUND(((EU429*2)),6)</f>
        <v>694</v>
      </c>
      <c r="AF429">
        <f>ROUND(((EV429*2)),6)</f>
        <v>9035.68</v>
      </c>
      <c r="AG429">
        <f t="shared" si="337"/>
        <v>0</v>
      </c>
      <c r="AH429">
        <f>((EW429*2))</f>
        <v>13.6</v>
      </c>
      <c r="AI429">
        <f>((EX429*2))</f>
        <v>0</v>
      </c>
      <c r="AJ429">
        <f t="shared" si="338"/>
        <v>0</v>
      </c>
      <c r="AK429">
        <v>5420.26</v>
      </c>
      <c r="AL429">
        <v>355.16</v>
      </c>
      <c r="AM429">
        <v>547.26</v>
      </c>
      <c r="AN429">
        <v>347</v>
      </c>
      <c r="AO429">
        <v>4517.84</v>
      </c>
      <c r="AP429">
        <v>0</v>
      </c>
      <c r="AQ429">
        <v>6.8</v>
      </c>
      <c r="AR429">
        <v>0</v>
      </c>
      <c r="AS429">
        <v>0</v>
      </c>
      <c r="AT429">
        <v>70</v>
      </c>
      <c r="AU429">
        <v>10</v>
      </c>
      <c r="AV429">
        <v>1</v>
      </c>
      <c r="AW429">
        <v>1</v>
      </c>
      <c r="AZ429">
        <v>1</v>
      </c>
      <c r="BA429">
        <v>1</v>
      </c>
      <c r="BB429">
        <v>1</v>
      </c>
      <c r="BC429">
        <v>1</v>
      </c>
      <c r="BD429" t="s">
        <v>3</v>
      </c>
      <c r="BE429" t="s">
        <v>3</v>
      </c>
      <c r="BF429" t="s">
        <v>3</v>
      </c>
      <c r="BG429" t="s">
        <v>3</v>
      </c>
      <c r="BH429">
        <v>0</v>
      </c>
      <c r="BI429">
        <v>4</v>
      </c>
      <c r="BJ429" t="s">
        <v>353</v>
      </c>
      <c r="BM429">
        <v>0</v>
      </c>
      <c r="BN429">
        <v>0</v>
      </c>
      <c r="BO429" t="s">
        <v>3</v>
      </c>
      <c r="BP429">
        <v>0</v>
      </c>
      <c r="BQ429">
        <v>1</v>
      </c>
      <c r="BR429">
        <v>0</v>
      </c>
      <c r="BS429">
        <v>1</v>
      </c>
      <c r="BT429">
        <v>1</v>
      </c>
      <c r="BU429">
        <v>1</v>
      </c>
      <c r="BV429">
        <v>1</v>
      </c>
      <c r="BW429">
        <v>1</v>
      </c>
      <c r="BX429">
        <v>1</v>
      </c>
      <c r="BY429" t="s">
        <v>3</v>
      </c>
      <c r="BZ429">
        <v>70</v>
      </c>
      <c r="CA429">
        <v>10</v>
      </c>
      <c r="CB429" t="s">
        <v>3</v>
      </c>
      <c r="CE429">
        <v>0</v>
      </c>
      <c r="CF429">
        <v>0</v>
      </c>
      <c r="CG429">
        <v>0</v>
      </c>
      <c r="CM429">
        <v>0</v>
      </c>
      <c r="CN429" t="s">
        <v>3</v>
      </c>
      <c r="CO429">
        <v>0</v>
      </c>
      <c r="CP429">
        <f t="shared" si="339"/>
        <v>21681.040000000001</v>
      </c>
      <c r="CQ429">
        <f t="shared" si="340"/>
        <v>710.32</v>
      </c>
      <c r="CR429">
        <f>(((((ET429*2))*BB429-((EU429*2))*BS429)+AE429*BS429)*AV429)</f>
        <v>1094.52</v>
      </c>
      <c r="CS429">
        <f t="shared" si="341"/>
        <v>694</v>
      </c>
      <c r="CT429">
        <f t="shared" si="342"/>
        <v>9035.68</v>
      </c>
      <c r="CU429">
        <f t="shared" si="343"/>
        <v>0</v>
      </c>
      <c r="CV429">
        <f t="shared" si="344"/>
        <v>13.6</v>
      </c>
      <c r="CW429">
        <f t="shared" si="345"/>
        <v>0</v>
      </c>
      <c r="CX429">
        <f t="shared" si="346"/>
        <v>0</v>
      </c>
      <c r="CY429">
        <f t="shared" si="347"/>
        <v>12649.951999999999</v>
      </c>
      <c r="CZ429">
        <f t="shared" si="348"/>
        <v>1807.136</v>
      </c>
      <c r="DC429" t="s">
        <v>3</v>
      </c>
      <c r="DD429" t="s">
        <v>38</v>
      </c>
      <c r="DE429" t="s">
        <v>38</v>
      </c>
      <c r="DF429" t="s">
        <v>38</v>
      </c>
      <c r="DG429" t="s">
        <v>38</v>
      </c>
      <c r="DH429" t="s">
        <v>3</v>
      </c>
      <c r="DI429" t="s">
        <v>38</v>
      </c>
      <c r="DJ429" t="s">
        <v>38</v>
      </c>
      <c r="DK429" t="s">
        <v>3</v>
      </c>
      <c r="DL429" t="s">
        <v>3</v>
      </c>
      <c r="DM429" t="s">
        <v>3</v>
      </c>
      <c r="DN429">
        <v>0</v>
      </c>
      <c r="DO429">
        <v>0</v>
      </c>
      <c r="DP429">
        <v>1</v>
      </c>
      <c r="DQ429">
        <v>1</v>
      </c>
      <c r="DU429">
        <v>1013</v>
      </c>
      <c r="DV429" t="s">
        <v>280</v>
      </c>
      <c r="DW429" t="s">
        <v>280</v>
      </c>
      <c r="DX429">
        <v>1</v>
      </c>
      <c r="DZ429" t="s">
        <v>3</v>
      </c>
      <c r="EA429" t="s">
        <v>3</v>
      </c>
      <c r="EB429" t="s">
        <v>3</v>
      </c>
      <c r="EC429" t="s">
        <v>3</v>
      </c>
      <c r="EE429">
        <v>1441815344</v>
      </c>
      <c r="EF429">
        <v>1</v>
      </c>
      <c r="EG429" t="s">
        <v>21</v>
      </c>
      <c r="EH429">
        <v>0</v>
      </c>
      <c r="EI429" t="s">
        <v>3</v>
      </c>
      <c r="EJ429">
        <v>4</v>
      </c>
      <c r="EK429">
        <v>0</v>
      </c>
      <c r="EL429" t="s">
        <v>22</v>
      </c>
      <c r="EM429" t="s">
        <v>23</v>
      </c>
      <c r="EO429" t="s">
        <v>3</v>
      </c>
      <c r="EQ429">
        <v>0</v>
      </c>
      <c r="ER429">
        <v>5420.26</v>
      </c>
      <c r="ES429">
        <v>355.16</v>
      </c>
      <c r="ET429">
        <v>547.26</v>
      </c>
      <c r="EU429">
        <v>347</v>
      </c>
      <c r="EV429">
        <v>4517.84</v>
      </c>
      <c r="EW429">
        <v>6.8</v>
      </c>
      <c r="EX429">
        <v>0</v>
      </c>
      <c r="EY429">
        <v>0</v>
      </c>
      <c r="FQ429">
        <v>0</v>
      </c>
      <c r="FR429">
        <f t="shared" si="349"/>
        <v>0</v>
      </c>
      <c r="FS429">
        <v>0</v>
      </c>
      <c r="FX429">
        <v>70</v>
      </c>
      <c r="FY429">
        <v>10</v>
      </c>
      <c r="GA429" t="s">
        <v>3</v>
      </c>
      <c r="GD429">
        <v>0</v>
      </c>
      <c r="GF429">
        <v>25076373</v>
      </c>
      <c r="GG429">
        <v>2</v>
      </c>
      <c r="GH429">
        <v>1</v>
      </c>
      <c r="GI429">
        <v>-2</v>
      </c>
      <c r="GJ429">
        <v>0</v>
      </c>
      <c r="GK429">
        <f>ROUND(R429*(R12)/100,2)</f>
        <v>1499.04</v>
      </c>
      <c r="GL429">
        <f t="shared" si="350"/>
        <v>0</v>
      </c>
      <c r="GM429">
        <f t="shared" si="351"/>
        <v>37637.17</v>
      </c>
      <c r="GN429">
        <f t="shared" si="352"/>
        <v>0</v>
      </c>
      <c r="GO429">
        <f t="shared" si="353"/>
        <v>0</v>
      </c>
      <c r="GP429">
        <f t="shared" si="354"/>
        <v>37637.17</v>
      </c>
      <c r="GR429">
        <v>0</v>
      </c>
      <c r="GS429">
        <v>3</v>
      </c>
      <c r="GT429">
        <v>0</v>
      </c>
      <c r="GU429" t="s">
        <v>3</v>
      </c>
      <c r="GV429">
        <f t="shared" si="355"/>
        <v>0</v>
      </c>
      <c r="GW429">
        <v>1</v>
      </c>
      <c r="GX429">
        <f t="shared" si="356"/>
        <v>0</v>
      </c>
      <c r="HA429">
        <v>0</v>
      </c>
      <c r="HB429">
        <v>0</v>
      </c>
      <c r="HC429">
        <f t="shared" si="357"/>
        <v>0</v>
      </c>
      <c r="HE429" t="s">
        <v>3</v>
      </c>
      <c r="HF429" t="s">
        <v>3</v>
      </c>
      <c r="HM429" t="s">
        <v>3</v>
      </c>
      <c r="HN429" t="s">
        <v>3</v>
      </c>
      <c r="HO429" t="s">
        <v>3</v>
      </c>
      <c r="HP429" t="s">
        <v>3</v>
      </c>
      <c r="HQ429" t="s">
        <v>3</v>
      </c>
      <c r="IK429">
        <v>0</v>
      </c>
    </row>
    <row r="430" spans="1:245" x14ac:dyDescent="0.2">
      <c r="A430">
        <v>17</v>
      </c>
      <c r="B430">
        <v>1</v>
      </c>
      <c r="D430">
        <f>ROW(EtalonRes!A240)</f>
        <v>240</v>
      </c>
      <c r="E430" t="s">
        <v>3</v>
      </c>
      <c r="F430" t="s">
        <v>347</v>
      </c>
      <c r="G430" t="s">
        <v>354</v>
      </c>
      <c r="H430" t="s">
        <v>280</v>
      </c>
      <c r="I430">
        <v>1</v>
      </c>
      <c r="J430">
        <v>0</v>
      </c>
      <c r="K430">
        <v>1</v>
      </c>
      <c r="O430">
        <f t="shared" si="325"/>
        <v>28031.4</v>
      </c>
      <c r="P430">
        <f t="shared" si="326"/>
        <v>188.94</v>
      </c>
      <c r="Q430">
        <f t="shared" si="327"/>
        <v>3283.56</v>
      </c>
      <c r="R430">
        <f t="shared" si="328"/>
        <v>2082</v>
      </c>
      <c r="S430">
        <f t="shared" si="329"/>
        <v>24558.9</v>
      </c>
      <c r="T430">
        <f t="shared" si="330"/>
        <v>0</v>
      </c>
      <c r="U430">
        <f t="shared" si="331"/>
        <v>36.96</v>
      </c>
      <c r="V430">
        <f t="shared" si="332"/>
        <v>0</v>
      </c>
      <c r="W430">
        <f t="shared" si="333"/>
        <v>0</v>
      </c>
      <c r="X430">
        <f t="shared" si="334"/>
        <v>17191.23</v>
      </c>
      <c r="Y430">
        <f t="shared" si="335"/>
        <v>2455.89</v>
      </c>
      <c r="AA430">
        <v>-1</v>
      </c>
      <c r="AB430">
        <f t="shared" si="336"/>
        <v>28031.4</v>
      </c>
      <c r="AC430">
        <f>ROUND(((ES430*6)),6)</f>
        <v>188.94</v>
      </c>
      <c r="AD430">
        <f>ROUND(((((ET430*6))-((EU430*6)))+AE430),6)</f>
        <v>3283.56</v>
      </c>
      <c r="AE430">
        <f>ROUND(((EU430*6)),6)</f>
        <v>2082</v>
      </c>
      <c r="AF430">
        <f>ROUND(((EV430*6)),6)</f>
        <v>24558.9</v>
      </c>
      <c r="AG430">
        <f t="shared" si="337"/>
        <v>0</v>
      </c>
      <c r="AH430">
        <f>((EW430*6))</f>
        <v>36.96</v>
      </c>
      <c r="AI430">
        <f>((EX430*6))</f>
        <v>0</v>
      </c>
      <c r="AJ430">
        <f t="shared" si="338"/>
        <v>0</v>
      </c>
      <c r="AK430">
        <v>4671.8999999999996</v>
      </c>
      <c r="AL430">
        <v>31.49</v>
      </c>
      <c r="AM430">
        <v>547.26</v>
      </c>
      <c r="AN430">
        <v>347</v>
      </c>
      <c r="AO430">
        <v>4093.15</v>
      </c>
      <c r="AP430">
        <v>0</v>
      </c>
      <c r="AQ430">
        <v>6.16</v>
      </c>
      <c r="AR430">
        <v>0</v>
      </c>
      <c r="AS430">
        <v>0</v>
      </c>
      <c r="AT430">
        <v>70</v>
      </c>
      <c r="AU430">
        <v>10</v>
      </c>
      <c r="AV430">
        <v>1</v>
      </c>
      <c r="AW430">
        <v>1</v>
      </c>
      <c r="AZ430">
        <v>1</v>
      </c>
      <c r="BA430">
        <v>1</v>
      </c>
      <c r="BB430">
        <v>1</v>
      </c>
      <c r="BC430">
        <v>1</v>
      </c>
      <c r="BD430" t="s">
        <v>3</v>
      </c>
      <c r="BE430" t="s">
        <v>3</v>
      </c>
      <c r="BF430" t="s">
        <v>3</v>
      </c>
      <c r="BG430" t="s">
        <v>3</v>
      </c>
      <c r="BH430">
        <v>0</v>
      </c>
      <c r="BI430">
        <v>4</v>
      </c>
      <c r="BJ430" t="s">
        <v>349</v>
      </c>
      <c r="BM430">
        <v>0</v>
      </c>
      <c r="BN430">
        <v>0</v>
      </c>
      <c r="BO430" t="s">
        <v>3</v>
      </c>
      <c r="BP430">
        <v>0</v>
      </c>
      <c r="BQ430">
        <v>1</v>
      </c>
      <c r="BR430">
        <v>0</v>
      </c>
      <c r="BS430">
        <v>1</v>
      </c>
      <c r="BT430">
        <v>1</v>
      </c>
      <c r="BU430">
        <v>1</v>
      </c>
      <c r="BV430">
        <v>1</v>
      </c>
      <c r="BW430">
        <v>1</v>
      </c>
      <c r="BX430">
        <v>1</v>
      </c>
      <c r="BY430" t="s">
        <v>3</v>
      </c>
      <c r="BZ430">
        <v>70</v>
      </c>
      <c r="CA430">
        <v>10</v>
      </c>
      <c r="CB430" t="s">
        <v>3</v>
      </c>
      <c r="CE430">
        <v>0</v>
      </c>
      <c r="CF430">
        <v>0</v>
      </c>
      <c r="CG430">
        <v>0</v>
      </c>
      <c r="CM430">
        <v>0</v>
      </c>
      <c r="CN430" t="s">
        <v>3</v>
      </c>
      <c r="CO430">
        <v>0</v>
      </c>
      <c r="CP430">
        <f t="shared" si="339"/>
        <v>28031.4</v>
      </c>
      <c r="CQ430">
        <f t="shared" si="340"/>
        <v>188.94</v>
      </c>
      <c r="CR430">
        <f>(((((ET430*6))*BB430-((EU430*6))*BS430)+AE430*BS430)*AV430)</f>
        <v>3283.56</v>
      </c>
      <c r="CS430">
        <f t="shared" si="341"/>
        <v>2082</v>
      </c>
      <c r="CT430">
        <f t="shared" si="342"/>
        <v>24558.9</v>
      </c>
      <c r="CU430">
        <f t="shared" si="343"/>
        <v>0</v>
      </c>
      <c r="CV430">
        <f t="shared" si="344"/>
        <v>36.96</v>
      </c>
      <c r="CW430">
        <f t="shared" si="345"/>
        <v>0</v>
      </c>
      <c r="CX430">
        <f t="shared" si="346"/>
        <v>0</v>
      </c>
      <c r="CY430">
        <f t="shared" si="347"/>
        <v>17191.23</v>
      </c>
      <c r="CZ430">
        <f t="shared" si="348"/>
        <v>2455.89</v>
      </c>
      <c r="DC430" t="s">
        <v>3</v>
      </c>
      <c r="DD430" t="s">
        <v>355</v>
      </c>
      <c r="DE430" t="s">
        <v>355</v>
      </c>
      <c r="DF430" t="s">
        <v>355</v>
      </c>
      <c r="DG430" t="s">
        <v>355</v>
      </c>
      <c r="DH430" t="s">
        <v>3</v>
      </c>
      <c r="DI430" t="s">
        <v>355</v>
      </c>
      <c r="DJ430" t="s">
        <v>355</v>
      </c>
      <c r="DK430" t="s">
        <v>3</v>
      </c>
      <c r="DL430" t="s">
        <v>3</v>
      </c>
      <c r="DM430" t="s">
        <v>3</v>
      </c>
      <c r="DN430">
        <v>0</v>
      </c>
      <c r="DO430">
        <v>0</v>
      </c>
      <c r="DP430">
        <v>1</v>
      </c>
      <c r="DQ430">
        <v>1</v>
      </c>
      <c r="DU430">
        <v>1013</v>
      </c>
      <c r="DV430" t="s">
        <v>280</v>
      </c>
      <c r="DW430" t="s">
        <v>280</v>
      </c>
      <c r="DX430">
        <v>1</v>
      </c>
      <c r="DZ430" t="s">
        <v>3</v>
      </c>
      <c r="EA430" t="s">
        <v>3</v>
      </c>
      <c r="EB430" t="s">
        <v>3</v>
      </c>
      <c r="EC430" t="s">
        <v>3</v>
      </c>
      <c r="EE430">
        <v>1441815344</v>
      </c>
      <c r="EF430">
        <v>1</v>
      </c>
      <c r="EG430" t="s">
        <v>21</v>
      </c>
      <c r="EH430">
        <v>0</v>
      </c>
      <c r="EI430" t="s">
        <v>3</v>
      </c>
      <c r="EJ430">
        <v>4</v>
      </c>
      <c r="EK430">
        <v>0</v>
      </c>
      <c r="EL430" t="s">
        <v>22</v>
      </c>
      <c r="EM430" t="s">
        <v>23</v>
      </c>
      <c r="EO430" t="s">
        <v>3</v>
      </c>
      <c r="EQ430">
        <v>1024</v>
      </c>
      <c r="ER430">
        <v>4671.8999999999996</v>
      </c>
      <c r="ES430">
        <v>31.49</v>
      </c>
      <c r="ET430">
        <v>547.26</v>
      </c>
      <c r="EU430">
        <v>347</v>
      </c>
      <c r="EV430">
        <v>4093.15</v>
      </c>
      <c r="EW430">
        <v>6.16</v>
      </c>
      <c r="EX430">
        <v>0</v>
      </c>
      <c r="EY430">
        <v>0</v>
      </c>
      <c r="FQ430">
        <v>0</v>
      </c>
      <c r="FR430">
        <f t="shared" si="349"/>
        <v>0</v>
      </c>
      <c r="FS430">
        <v>0</v>
      </c>
      <c r="FX430">
        <v>70</v>
      </c>
      <c r="FY430">
        <v>10</v>
      </c>
      <c r="GA430" t="s">
        <v>3</v>
      </c>
      <c r="GD430">
        <v>0</v>
      </c>
      <c r="GF430">
        <v>-452025125</v>
      </c>
      <c r="GG430">
        <v>2</v>
      </c>
      <c r="GH430">
        <v>1</v>
      </c>
      <c r="GI430">
        <v>-2</v>
      </c>
      <c r="GJ430">
        <v>0</v>
      </c>
      <c r="GK430">
        <f>ROUND(R430*(R12)/100,2)</f>
        <v>2248.56</v>
      </c>
      <c r="GL430">
        <f t="shared" si="350"/>
        <v>0</v>
      </c>
      <c r="GM430">
        <f t="shared" si="351"/>
        <v>49927.08</v>
      </c>
      <c r="GN430">
        <f t="shared" si="352"/>
        <v>0</v>
      </c>
      <c r="GO430">
        <f t="shared" si="353"/>
        <v>0</v>
      </c>
      <c r="GP430">
        <f t="shared" si="354"/>
        <v>49927.08</v>
      </c>
      <c r="GR430">
        <v>0</v>
      </c>
      <c r="GS430">
        <v>3</v>
      </c>
      <c r="GT430">
        <v>0</v>
      </c>
      <c r="GU430" t="s">
        <v>3</v>
      </c>
      <c r="GV430">
        <f t="shared" si="355"/>
        <v>0</v>
      </c>
      <c r="GW430">
        <v>1</v>
      </c>
      <c r="GX430">
        <f t="shared" si="356"/>
        <v>0</v>
      </c>
      <c r="HA430">
        <v>0</v>
      </c>
      <c r="HB430">
        <v>0</v>
      </c>
      <c r="HC430">
        <f t="shared" si="357"/>
        <v>0</v>
      </c>
      <c r="HE430" t="s">
        <v>3</v>
      </c>
      <c r="HF430" t="s">
        <v>3</v>
      </c>
      <c r="HM430" t="s">
        <v>3</v>
      </c>
      <c r="HN430" t="s">
        <v>3</v>
      </c>
      <c r="HO430" t="s">
        <v>3</v>
      </c>
      <c r="HP430" t="s">
        <v>3</v>
      </c>
      <c r="HQ430" t="s">
        <v>3</v>
      </c>
      <c r="IK430">
        <v>0</v>
      </c>
    </row>
    <row r="431" spans="1:245" x14ac:dyDescent="0.2">
      <c r="A431">
        <v>17</v>
      </c>
      <c r="B431">
        <v>1</v>
      </c>
      <c r="D431">
        <f>ROW(EtalonRes!A244)</f>
        <v>244</v>
      </c>
      <c r="E431" t="s">
        <v>3</v>
      </c>
      <c r="F431" t="s">
        <v>351</v>
      </c>
      <c r="G431" t="s">
        <v>356</v>
      </c>
      <c r="H431" t="s">
        <v>280</v>
      </c>
      <c r="I431">
        <v>1</v>
      </c>
      <c r="J431">
        <v>0</v>
      </c>
      <c r="K431">
        <v>1</v>
      </c>
      <c r="O431">
        <f t="shared" si="325"/>
        <v>10840.52</v>
      </c>
      <c r="P431">
        <f t="shared" si="326"/>
        <v>710.32</v>
      </c>
      <c r="Q431">
        <f t="shared" si="327"/>
        <v>1094.52</v>
      </c>
      <c r="R431">
        <f t="shared" si="328"/>
        <v>694</v>
      </c>
      <c r="S431">
        <f t="shared" si="329"/>
        <v>9035.68</v>
      </c>
      <c r="T431">
        <f t="shared" si="330"/>
        <v>0</v>
      </c>
      <c r="U431">
        <f t="shared" si="331"/>
        <v>13.6</v>
      </c>
      <c r="V431">
        <f t="shared" si="332"/>
        <v>0</v>
      </c>
      <c r="W431">
        <f t="shared" si="333"/>
        <v>0</v>
      </c>
      <c r="X431">
        <f t="shared" si="334"/>
        <v>6324.98</v>
      </c>
      <c r="Y431">
        <f t="shared" si="335"/>
        <v>903.57</v>
      </c>
      <c r="AA431">
        <v>-1</v>
      </c>
      <c r="AB431">
        <f t="shared" si="336"/>
        <v>10840.52</v>
      </c>
      <c r="AC431">
        <f>ROUND(((ES431*2)),6)</f>
        <v>710.32</v>
      </c>
      <c r="AD431">
        <f>ROUND(((((ET431*2))-((EU431*2)))+AE431),6)</f>
        <v>1094.52</v>
      </c>
      <c r="AE431">
        <f t="shared" ref="AE431:AF433" si="358">ROUND(((EU431*2)),6)</f>
        <v>694</v>
      </c>
      <c r="AF431">
        <f t="shared" si="358"/>
        <v>9035.68</v>
      </c>
      <c r="AG431">
        <f t="shared" si="337"/>
        <v>0</v>
      </c>
      <c r="AH431">
        <f t="shared" ref="AH431:AI433" si="359">((EW431*2))</f>
        <v>13.6</v>
      </c>
      <c r="AI431">
        <f t="shared" si="359"/>
        <v>0</v>
      </c>
      <c r="AJ431">
        <f t="shared" si="338"/>
        <v>0</v>
      </c>
      <c r="AK431">
        <v>5420.26</v>
      </c>
      <c r="AL431">
        <v>355.16</v>
      </c>
      <c r="AM431">
        <v>547.26</v>
      </c>
      <c r="AN431">
        <v>347</v>
      </c>
      <c r="AO431">
        <v>4517.84</v>
      </c>
      <c r="AP431">
        <v>0</v>
      </c>
      <c r="AQ431">
        <v>6.8</v>
      </c>
      <c r="AR431">
        <v>0</v>
      </c>
      <c r="AS431">
        <v>0</v>
      </c>
      <c r="AT431">
        <v>70</v>
      </c>
      <c r="AU431">
        <v>10</v>
      </c>
      <c r="AV431">
        <v>1</v>
      </c>
      <c r="AW431">
        <v>1</v>
      </c>
      <c r="AZ431">
        <v>1</v>
      </c>
      <c r="BA431">
        <v>1</v>
      </c>
      <c r="BB431">
        <v>1</v>
      </c>
      <c r="BC431">
        <v>1</v>
      </c>
      <c r="BD431" t="s">
        <v>3</v>
      </c>
      <c r="BE431" t="s">
        <v>3</v>
      </c>
      <c r="BF431" t="s">
        <v>3</v>
      </c>
      <c r="BG431" t="s">
        <v>3</v>
      </c>
      <c r="BH431">
        <v>0</v>
      </c>
      <c r="BI431">
        <v>4</v>
      </c>
      <c r="BJ431" t="s">
        <v>353</v>
      </c>
      <c r="BM431">
        <v>0</v>
      </c>
      <c r="BN431">
        <v>0</v>
      </c>
      <c r="BO431" t="s">
        <v>3</v>
      </c>
      <c r="BP431">
        <v>0</v>
      </c>
      <c r="BQ431">
        <v>1</v>
      </c>
      <c r="BR431">
        <v>0</v>
      </c>
      <c r="BS431">
        <v>1</v>
      </c>
      <c r="BT431">
        <v>1</v>
      </c>
      <c r="BU431">
        <v>1</v>
      </c>
      <c r="BV431">
        <v>1</v>
      </c>
      <c r="BW431">
        <v>1</v>
      </c>
      <c r="BX431">
        <v>1</v>
      </c>
      <c r="BY431" t="s">
        <v>3</v>
      </c>
      <c r="BZ431">
        <v>70</v>
      </c>
      <c r="CA431">
        <v>10</v>
      </c>
      <c r="CB431" t="s">
        <v>3</v>
      </c>
      <c r="CE431">
        <v>0</v>
      </c>
      <c r="CF431">
        <v>0</v>
      </c>
      <c r="CG431">
        <v>0</v>
      </c>
      <c r="CM431">
        <v>0</v>
      </c>
      <c r="CN431" t="s">
        <v>3</v>
      </c>
      <c r="CO431">
        <v>0</v>
      </c>
      <c r="CP431">
        <f t="shared" si="339"/>
        <v>10840.52</v>
      </c>
      <c r="CQ431">
        <f t="shared" si="340"/>
        <v>710.32</v>
      </c>
      <c r="CR431">
        <f>(((((ET431*2))*BB431-((EU431*2))*BS431)+AE431*BS431)*AV431)</f>
        <v>1094.52</v>
      </c>
      <c r="CS431">
        <f t="shared" si="341"/>
        <v>694</v>
      </c>
      <c r="CT431">
        <f t="shared" si="342"/>
        <v>9035.68</v>
      </c>
      <c r="CU431">
        <f t="shared" si="343"/>
        <v>0</v>
      </c>
      <c r="CV431">
        <f t="shared" si="344"/>
        <v>13.6</v>
      </c>
      <c r="CW431">
        <f t="shared" si="345"/>
        <v>0</v>
      </c>
      <c r="CX431">
        <f t="shared" si="346"/>
        <v>0</v>
      </c>
      <c r="CY431">
        <f t="shared" si="347"/>
        <v>6324.9759999999997</v>
      </c>
      <c r="CZ431">
        <f t="shared" si="348"/>
        <v>903.56799999999998</v>
      </c>
      <c r="DC431" t="s">
        <v>3</v>
      </c>
      <c r="DD431" t="s">
        <v>357</v>
      </c>
      <c r="DE431" t="s">
        <v>357</v>
      </c>
      <c r="DF431" t="s">
        <v>357</v>
      </c>
      <c r="DG431" t="s">
        <v>357</v>
      </c>
      <c r="DH431" t="s">
        <v>3</v>
      </c>
      <c r="DI431" t="s">
        <v>357</v>
      </c>
      <c r="DJ431" t="s">
        <v>357</v>
      </c>
      <c r="DK431" t="s">
        <v>3</v>
      </c>
      <c r="DL431" t="s">
        <v>3</v>
      </c>
      <c r="DM431" t="s">
        <v>3</v>
      </c>
      <c r="DN431">
        <v>0</v>
      </c>
      <c r="DO431">
        <v>0</v>
      </c>
      <c r="DP431">
        <v>1</v>
      </c>
      <c r="DQ431">
        <v>1</v>
      </c>
      <c r="DU431">
        <v>1013</v>
      </c>
      <c r="DV431" t="s">
        <v>280</v>
      </c>
      <c r="DW431" t="s">
        <v>280</v>
      </c>
      <c r="DX431">
        <v>1</v>
      </c>
      <c r="DZ431" t="s">
        <v>3</v>
      </c>
      <c r="EA431" t="s">
        <v>3</v>
      </c>
      <c r="EB431" t="s">
        <v>3</v>
      </c>
      <c r="EC431" t="s">
        <v>3</v>
      </c>
      <c r="EE431">
        <v>1441815344</v>
      </c>
      <c r="EF431">
        <v>1</v>
      </c>
      <c r="EG431" t="s">
        <v>21</v>
      </c>
      <c r="EH431">
        <v>0</v>
      </c>
      <c r="EI431" t="s">
        <v>3</v>
      </c>
      <c r="EJ431">
        <v>4</v>
      </c>
      <c r="EK431">
        <v>0</v>
      </c>
      <c r="EL431" t="s">
        <v>22</v>
      </c>
      <c r="EM431" t="s">
        <v>23</v>
      </c>
      <c r="EO431" t="s">
        <v>3</v>
      </c>
      <c r="EQ431">
        <v>1024</v>
      </c>
      <c r="ER431">
        <v>5420.26</v>
      </c>
      <c r="ES431">
        <v>355.16</v>
      </c>
      <c r="ET431">
        <v>547.26</v>
      </c>
      <c r="EU431">
        <v>347</v>
      </c>
      <c r="EV431">
        <v>4517.84</v>
      </c>
      <c r="EW431">
        <v>6.8</v>
      </c>
      <c r="EX431">
        <v>0</v>
      </c>
      <c r="EY431">
        <v>0</v>
      </c>
      <c r="FQ431">
        <v>0</v>
      </c>
      <c r="FR431">
        <f t="shared" si="349"/>
        <v>0</v>
      </c>
      <c r="FS431">
        <v>0</v>
      </c>
      <c r="FX431">
        <v>70</v>
      </c>
      <c r="FY431">
        <v>10</v>
      </c>
      <c r="GA431" t="s">
        <v>3</v>
      </c>
      <c r="GD431">
        <v>0</v>
      </c>
      <c r="GF431">
        <v>575515313</v>
      </c>
      <c r="GG431">
        <v>2</v>
      </c>
      <c r="GH431">
        <v>1</v>
      </c>
      <c r="GI431">
        <v>-2</v>
      </c>
      <c r="GJ431">
        <v>0</v>
      </c>
      <c r="GK431">
        <f>ROUND(R431*(R12)/100,2)</f>
        <v>749.52</v>
      </c>
      <c r="GL431">
        <f t="shared" si="350"/>
        <v>0</v>
      </c>
      <c r="GM431">
        <f t="shared" si="351"/>
        <v>18818.59</v>
      </c>
      <c r="GN431">
        <f t="shared" si="352"/>
        <v>0</v>
      </c>
      <c r="GO431">
        <f t="shared" si="353"/>
        <v>0</v>
      </c>
      <c r="GP431">
        <f t="shared" si="354"/>
        <v>18818.59</v>
      </c>
      <c r="GR431">
        <v>0</v>
      </c>
      <c r="GS431">
        <v>3</v>
      </c>
      <c r="GT431">
        <v>0</v>
      </c>
      <c r="GU431" t="s">
        <v>3</v>
      </c>
      <c r="GV431">
        <f t="shared" si="355"/>
        <v>0</v>
      </c>
      <c r="GW431">
        <v>1</v>
      </c>
      <c r="GX431">
        <f t="shared" si="356"/>
        <v>0</v>
      </c>
      <c r="HA431">
        <v>0</v>
      </c>
      <c r="HB431">
        <v>0</v>
      </c>
      <c r="HC431">
        <f t="shared" si="357"/>
        <v>0</v>
      </c>
      <c r="HE431" t="s">
        <v>3</v>
      </c>
      <c r="HF431" t="s">
        <v>3</v>
      </c>
      <c r="HM431" t="s">
        <v>3</v>
      </c>
      <c r="HN431" t="s">
        <v>3</v>
      </c>
      <c r="HO431" t="s">
        <v>3</v>
      </c>
      <c r="HP431" t="s">
        <v>3</v>
      </c>
      <c r="HQ431" t="s">
        <v>3</v>
      </c>
      <c r="IK431">
        <v>0</v>
      </c>
    </row>
    <row r="432" spans="1:245" x14ac:dyDescent="0.2">
      <c r="A432">
        <v>17</v>
      </c>
      <c r="B432">
        <v>1</v>
      </c>
      <c r="D432">
        <f>ROW(EtalonRes!A247)</f>
        <v>247</v>
      </c>
      <c r="E432" t="s">
        <v>3</v>
      </c>
      <c r="F432" t="s">
        <v>347</v>
      </c>
      <c r="G432" t="s">
        <v>358</v>
      </c>
      <c r="H432" t="s">
        <v>280</v>
      </c>
      <c r="I432">
        <v>3</v>
      </c>
      <c r="J432">
        <v>0</v>
      </c>
      <c r="K432">
        <v>3</v>
      </c>
      <c r="O432">
        <f t="shared" si="325"/>
        <v>28031.4</v>
      </c>
      <c r="P432">
        <f t="shared" si="326"/>
        <v>188.94</v>
      </c>
      <c r="Q432">
        <f t="shared" si="327"/>
        <v>3283.56</v>
      </c>
      <c r="R432">
        <f t="shared" si="328"/>
        <v>2082</v>
      </c>
      <c r="S432">
        <f t="shared" si="329"/>
        <v>24558.9</v>
      </c>
      <c r="T432">
        <f t="shared" si="330"/>
        <v>0</v>
      </c>
      <c r="U432">
        <f t="shared" si="331"/>
        <v>36.96</v>
      </c>
      <c r="V432">
        <f t="shared" si="332"/>
        <v>0</v>
      </c>
      <c r="W432">
        <f t="shared" si="333"/>
        <v>0</v>
      </c>
      <c r="X432">
        <f t="shared" si="334"/>
        <v>17191.23</v>
      </c>
      <c r="Y432">
        <f t="shared" si="335"/>
        <v>2455.89</v>
      </c>
      <c r="AA432">
        <v>-1</v>
      </c>
      <c r="AB432">
        <f t="shared" si="336"/>
        <v>9343.7999999999993</v>
      </c>
      <c r="AC432">
        <f>ROUND(((ES432*2)),6)</f>
        <v>62.98</v>
      </c>
      <c r="AD432">
        <f>ROUND(((((ET432*2))-((EU432*2)))+AE432),6)</f>
        <v>1094.52</v>
      </c>
      <c r="AE432">
        <f t="shared" si="358"/>
        <v>694</v>
      </c>
      <c r="AF432">
        <f t="shared" si="358"/>
        <v>8186.3</v>
      </c>
      <c r="AG432">
        <f t="shared" si="337"/>
        <v>0</v>
      </c>
      <c r="AH432">
        <f t="shared" si="359"/>
        <v>12.32</v>
      </c>
      <c r="AI432">
        <f t="shared" si="359"/>
        <v>0</v>
      </c>
      <c r="AJ432">
        <f t="shared" si="338"/>
        <v>0</v>
      </c>
      <c r="AK432">
        <v>4671.8999999999996</v>
      </c>
      <c r="AL432">
        <v>31.49</v>
      </c>
      <c r="AM432">
        <v>547.26</v>
      </c>
      <c r="AN432">
        <v>347</v>
      </c>
      <c r="AO432">
        <v>4093.15</v>
      </c>
      <c r="AP432">
        <v>0</v>
      </c>
      <c r="AQ432">
        <v>6.16</v>
      </c>
      <c r="AR432">
        <v>0</v>
      </c>
      <c r="AS432">
        <v>0</v>
      </c>
      <c r="AT432">
        <v>70</v>
      </c>
      <c r="AU432">
        <v>10</v>
      </c>
      <c r="AV432">
        <v>1</v>
      </c>
      <c r="AW432">
        <v>1</v>
      </c>
      <c r="AZ432">
        <v>1</v>
      </c>
      <c r="BA432">
        <v>1</v>
      </c>
      <c r="BB432">
        <v>1</v>
      </c>
      <c r="BC432">
        <v>1</v>
      </c>
      <c r="BD432" t="s">
        <v>3</v>
      </c>
      <c r="BE432" t="s">
        <v>3</v>
      </c>
      <c r="BF432" t="s">
        <v>3</v>
      </c>
      <c r="BG432" t="s">
        <v>3</v>
      </c>
      <c r="BH432">
        <v>0</v>
      </c>
      <c r="BI432">
        <v>4</v>
      </c>
      <c r="BJ432" t="s">
        <v>349</v>
      </c>
      <c r="BM432">
        <v>0</v>
      </c>
      <c r="BN432">
        <v>0</v>
      </c>
      <c r="BO432" t="s">
        <v>3</v>
      </c>
      <c r="BP432">
        <v>0</v>
      </c>
      <c r="BQ432">
        <v>1</v>
      </c>
      <c r="BR432">
        <v>0</v>
      </c>
      <c r="BS432">
        <v>1</v>
      </c>
      <c r="BT432">
        <v>1</v>
      </c>
      <c r="BU432">
        <v>1</v>
      </c>
      <c r="BV432">
        <v>1</v>
      </c>
      <c r="BW432">
        <v>1</v>
      </c>
      <c r="BX432">
        <v>1</v>
      </c>
      <c r="BY432" t="s">
        <v>3</v>
      </c>
      <c r="BZ432">
        <v>70</v>
      </c>
      <c r="CA432">
        <v>10</v>
      </c>
      <c r="CB432" t="s">
        <v>3</v>
      </c>
      <c r="CE432">
        <v>0</v>
      </c>
      <c r="CF432">
        <v>0</v>
      </c>
      <c r="CG432">
        <v>0</v>
      </c>
      <c r="CM432">
        <v>0</v>
      </c>
      <c r="CN432" t="s">
        <v>3</v>
      </c>
      <c r="CO432">
        <v>0</v>
      </c>
      <c r="CP432">
        <f t="shared" si="339"/>
        <v>28031.4</v>
      </c>
      <c r="CQ432">
        <f t="shared" si="340"/>
        <v>62.98</v>
      </c>
      <c r="CR432">
        <f>(((((ET432*2))*BB432-((EU432*2))*BS432)+AE432*BS432)*AV432)</f>
        <v>1094.52</v>
      </c>
      <c r="CS432">
        <f t="shared" si="341"/>
        <v>694</v>
      </c>
      <c r="CT432">
        <f t="shared" si="342"/>
        <v>8186.3</v>
      </c>
      <c r="CU432">
        <f t="shared" si="343"/>
        <v>0</v>
      </c>
      <c r="CV432">
        <f t="shared" si="344"/>
        <v>12.32</v>
      </c>
      <c r="CW432">
        <f t="shared" si="345"/>
        <v>0</v>
      </c>
      <c r="CX432">
        <f t="shared" si="346"/>
        <v>0</v>
      </c>
      <c r="CY432">
        <f t="shared" si="347"/>
        <v>17191.23</v>
      </c>
      <c r="CZ432">
        <f t="shared" si="348"/>
        <v>2455.89</v>
      </c>
      <c r="DC432" t="s">
        <v>3</v>
      </c>
      <c r="DD432" t="s">
        <v>38</v>
      </c>
      <c r="DE432" t="s">
        <v>38</v>
      </c>
      <c r="DF432" t="s">
        <v>38</v>
      </c>
      <c r="DG432" t="s">
        <v>38</v>
      </c>
      <c r="DH432" t="s">
        <v>3</v>
      </c>
      <c r="DI432" t="s">
        <v>38</v>
      </c>
      <c r="DJ432" t="s">
        <v>38</v>
      </c>
      <c r="DK432" t="s">
        <v>3</v>
      </c>
      <c r="DL432" t="s">
        <v>3</v>
      </c>
      <c r="DM432" t="s">
        <v>3</v>
      </c>
      <c r="DN432">
        <v>0</v>
      </c>
      <c r="DO432">
        <v>0</v>
      </c>
      <c r="DP432">
        <v>1</v>
      </c>
      <c r="DQ432">
        <v>1</v>
      </c>
      <c r="DU432">
        <v>1013</v>
      </c>
      <c r="DV432" t="s">
        <v>280</v>
      </c>
      <c r="DW432" t="s">
        <v>280</v>
      </c>
      <c r="DX432">
        <v>1</v>
      </c>
      <c r="DZ432" t="s">
        <v>3</v>
      </c>
      <c r="EA432" t="s">
        <v>3</v>
      </c>
      <c r="EB432" t="s">
        <v>3</v>
      </c>
      <c r="EC432" t="s">
        <v>3</v>
      </c>
      <c r="EE432">
        <v>1441815344</v>
      </c>
      <c r="EF432">
        <v>1</v>
      </c>
      <c r="EG432" t="s">
        <v>21</v>
      </c>
      <c r="EH432">
        <v>0</v>
      </c>
      <c r="EI432" t="s">
        <v>3</v>
      </c>
      <c r="EJ432">
        <v>4</v>
      </c>
      <c r="EK432">
        <v>0</v>
      </c>
      <c r="EL432" t="s">
        <v>22</v>
      </c>
      <c r="EM432" t="s">
        <v>23</v>
      </c>
      <c r="EO432" t="s">
        <v>3</v>
      </c>
      <c r="EQ432">
        <v>1024</v>
      </c>
      <c r="ER432">
        <v>4671.8999999999996</v>
      </c>
      <c r="ES432">
        <v>31.49</v>
      </c>
      <c r="ET432">
        <v>547.26</v>
      </c>
      <c r="EU432">
        <v>347</v>
      </c>
      <c r="EV432">
        <v>4093.15</v>
      </c>
      <c r="EW432">
        <v>6.16</v>
      </c>
      <c r="EX432">
        <v>0</v>
      </c>
      <c r="EY432">
        <v>0</v>
      </c>
      <c r="FQ432">
        <v>0</v>
      </c>
      <c r="FR432">
        <f t="shared" si="349"/>
        <v>0</v>
      </c>
      <c r="FS432">
        <v>0</v>
      </c>
      <c r="FX432">
        <v>70</v>
      </c>
      <c r="FY432">
        <v>10</v>
      </c>
      <c r="GA432" t="s">
        <v>3</v>
      </c>
      <c r="GD432">
        <v>0</v>
      </c>
      <c r="GF432">
        <v>2008621893</v>
      </c>
      <c r="GG432">
        <v>2</v>
      </c>
      <c r="GH432">
        <v>1</v>
      </c>
      <c r="GI432">
        <v>-2</v>
      </c>
      <c r="GJ432">
        <v>0</v>
      </c>
      <c r="GK432">
        <f>ROUND(R432*(R12)/100,2)</f>
        <v>2248.56</v>
      </c>
      <c r="GL432">
        <f t="shared" si="350"/>
        <v>0</v>
      </c>
      <c r="GM432">
        <f t="shared" si="351"/>
        <v>49927.08</v>
      </c>
      <c r="GN432">
        <f t="shared" si="352"/>
        <v>0</v>
      </c>
      <c r="GO432">
        <f t="shared" si="353"/>
        <v>0</v>
      </c>
      <c r="GP432">
        <f t="shared" si="354"/>
        <v>49927.08</v>
      </c>
      <c r="GR432">
        <v>0</v>
      </c>
      <c r="GS432">
        <v>3</v>
      </c>
      <c r="GT432">
        <v>0</v>
      </c>
      <c r="GU432" t="s">
        <v>3</v>
      </c>
      <c r="GV432">
        <f t="shared" si="355"/>
        <v>0</v>
      </c>
      <c r="GW432">
        <v>1</v>
      </c>
      <c r="GX432">
        <f t="shared" si="356"/>
        <v>0</v>
      </c>
      <c r="HA432">
        <v>0</v>
      </c>
      <c r="HB432">
        <v>0</v>
      </c>
      <c r="HC432">
        <f t="shared" si="357"/>
        <v>0</v>
      </c>
      <c r="HE432" t="s">
        <v>3</v>
      </c>
      <c r="HF432" t="s">
        <v>3</v>
      </c>
      <c r="HM432" t="s">
        <v>3</v>
      </c>
      <c r="HN432" t="s">
        <v>3</v>
      </c>
      <c r="HO432" t="s">
        <v>3</v>
      </c>
      <c r="HP432" t="s">
        <v>3</v>
      </c>
      <c r="HQ432" t="s">
        <v>3</v>
      </c>
      <c r="IK432">
        <v>0</v>
      </c>
    </row>
    <row r="433" spans="1:245" x14ac:dyDescent="0.2">
      <c r="A433">
        <v>17</v>
      </c>
      <c r="B433">
        <v>1</v>
      </c>
      <c r="D433">
        <f>ROW(EtalonRes!A251)</f>
        <v>251</v>
      </c>
      <c r="E433" t="s">
        <v>359</v>
      </c>
      <c r="F433" t="s">
        <v>351</v>
      </c>
      <c r="G433" t="s">
        <v>360</v>
      </c>
      <c r="H433" t="s">
        <v>280</v>
      </c>
      <c r="I433">
        <v>3</v>
      </c>
      <c r="J433">
        <v>0</v>
      </c>
      <c r="K433">
        <v>3</v>
      </c>
      <c r="O433">
        <f t="shared" si="325"/>
        <v>32521.56</v>
      </c>
      <c r="P433">
        <f t="shared" si="326"/>
        <v>2130.96</v>
      </c>
      <c r="Q433">
        <f t="shared" si="327"/>
        <v>3283.56</v>
      </c>
      <c r="R433">
        <f t="shared" si="328"/>
        <v>2082</v>
      </c>
      <c r="S433">
        <f t="shared" si="329"/>
        <v>27107.040000000001</v>
      </c>
      <c r="T433">
        <f t="shared" si="330"/>
        <v>0</v>
      </c>
      <c r="U433">
        <f t="shared" si="331"/>
        <v>40.799999999999997</v>
      </c>
      <c r="V433">
        <f t="shared" si="332"/>
        <v>0</v>
      </c>
      <c r="W433">
        <f t="shared" si="333"/>
        <v>0</v>
      </c>
      <c r="X433">
        <f t="shared" si="334"/>
        <v>18974.93</v>
      </c>
      <c r="Y433">
        <f t="shared" si="335"/>
        <v>2710.7</v>
      </c>
      <c r="AA433">
        <v>1470268931</v>
      </c>
      <c r="AB433">
        <f t="shared" si="336"/>
        <v>10840.52</v>
      </c>
      <c r="AC433">
        <f>ROUND(((ES433*2)),6)</f>
        <v>710.32</v>
      </c>
      <c r="AD433">
        <f>ROUND(((((ET433*2))-((EU433*2)))+AE433),6)</f>
        <v>1094.52</v>
      </c>
      <c r="AE433">
        <f t="shared" si="358"/>
        <v>694</v>
      </c>
      <c r="AF433">
        <f t="shared" si="358"/>
        <v>9035.68</v>
      </c>
      <c r="AG433">
        <f t="shared" si="337"/>
        <v>0</v>
      </c>
      <c r="AH433">
        <f t="shared" si="359"/>
        <v>13.6</v>
      </c>
      <c r="AI433">
        <f t="shared" si="359"/>
        <v>0</v>
      </c>
      <c r="AJ433">
        <f t="shared" si="338"/>
        <v>0</v>
      </c>
      <c r="AK433">
        <v>5420.26</v>
      </c>
      <c r="AL433">
        <v>355.16</v>
      </c>
      <c r="AM433">
        <v>547.26</v>
      </c>
      <c r="AN433">
        <v>347</v>
      </c>
      <c r="AO433">
        <v>4517.84</v>
      </c>
      <c r="AP433">
        <v>0</v>
      </c>
      <c r="AQ433">
        <v>6.8</v>
      </c>
      <c r="AR433">
        <v>0</v>
      </c>
      <c r="AS433">
        <v>0</v>
      </c>
      <c r="AT433">
        <v>70</v>
      </c>
      <c r="AU433">
        <v>10</v>
      </c>
      <c r="AV433">
        <v>1</v>
      </c>
      <c r="AW433">
        <v>1</v>
      </c>
      <c r="AZ433">
        <v>1</v>
      </c>
      <c r="BA433">
        <v>1</v>
      </c>
      <c r="BB433">
        <v>1</v>
      </c>
      <c r="BC433">
        <v>1</v>
      </c>
      <c r="BD433" t="s">
        <v>3</v>
      </c>
      <c r="BE433" t="s">
        <v>3</v>
      </c>
      <c r="BF433" t="s">
        <v>3</v>
      </c>
      <c r="BG433" t="s">
        <v>3</v>
      </c>
      <c r="BH433">
        <v>0</v>
      </c>
      <c r="BI433">
        <v>4</v>
      </c>
      <c r="BJ433" t="s">
        <v>353</v>
      </c>
      <c r="BM433">
        <v>0</v>
      </c>
      <c r="BN433">
        <v>0</v>
      </c>
      <c r="BO433" t="s">
        <v>3</v>
      </c>
      <c r="BP433">
        <v>0</v>
      </c>
      <c r="BQ433">
        <v>1</v>
      </c>
      <c r="BR433">
        <v>0</v>
      </c>
      <c r="BS433">
        <v>1</v>
      </c>
      <c r="BT433">
        <v>1</v>
      </c>
      <c r="BU433">
        <v>1</v>
      </c>
      <c r="BV433">
        <v>1</v>
      </c>
      <c r="BW433">
        <v>1</v>
      </c>
      <c r="BX433">
        <v>1</v>
      </c>
      <c r="BY433" t="s">
        <v>3</v>
      </c>
      <c r="BZ433">
        <v>70</v>
      </c>
      <c r="CA433">
        <v>10</v>
      </c>
      <c r="CB433" t="s">
        <v>3</v>
      </c>
      <c r="CE433">
        <v>0</v>
      </c>
      <c r="CF433">
        <v>0</v>
      </c>
      <c r="CG433">
        <v>0</v>
      </c>
      <c r="CM433">
        <v>0</v>
      </c>
      <c r="CN433" t="s">
        <v>3</v>
      </c>
      <c r="CO433">
        <v>0</v>
      </c>
      <c r="CP433">
        <f t="shared" si="339"/>
        <v>32521.56</v>
      </c>
      <c r="CQ433">
        <f t="shared" si="340"/>
        <v>710.32</v>
      </c>
      <c r="CR433">
        <f>(((((ET433*2))*BB433-((EU433*2))*BS433)+AE433*BS433)*AV433)</f>
        <v>1094.52</v>
      </c>
      <c r="CS433">
        <f t="shared" si="341"/>
        <v>694</v>
      </c>
      <c r="CT433">
        <f t="shared" si="342"/>
        <v>9035.68</v>
      </c>
      <c r="CU433">
        <f t="shared" si="343"/>
        <v>0</v>
      </c>
      <c r="CV433">
        <f t="shared" si="344"/>
        <v>13.6</v>
      </c>
      <c r="CW433">
        <f t="shared" si="345"/>
        <v>0</v>
      </c>
      <c r="CX433">
        <f t="shared" si="346"/>
        <v>0</v>
      </c>
      <c r="CY433">
        <f t="shared" si="347"/>
        <v>18974.928</v>
      </c>
      <c r="CZ433">
        <f t="shared" si="348"/>
        <v>2710.7040000000002</v>
      </c>
      <c r="DC433" t="s">
        <v>3</v>
      </c>
      <c r="DD433" t="s">
        <v>38</v>
      </c>
      <c r="DE433" t="s">
        <v>38</v>
      </c>
      <c r="DF433" t="s">
        <v>38</v>
      </c>
      <c r="DG433" t="s">
        <v>38</v>
      </c>
      <c r="DH433" t="s">
        <v>3</v>
      </c>
      <c r="DI433" t="s">
        <v>38</v>
      </c>
      <c r="DJ433" t="s">
        <v>38</v>
      </c>
      <c r="DK433" t="s">
        <v>3</v>
      </c>
      <c r="DL433" t="s">
        <v>3</v>
      </c>
      <c r="DM433" t="s">
        <v>3</v>
      </c>
      <c r="DN433">
        <v>0</v>
      </c>
      <c r="DO433">
        <v>0</v>
      </c>
      <c r="DP433">
        <v>1</v>
      </c>
      <c r="DQ433">
        <v>1</v>
      </c>
      <c r="DU433">
        <v>1013</v>
      </c>
      <c r="DV433" t="s">
        <v>280</v>
      </c>
      <c r="DW433" t="s">
        <v>280</v>
      </c>
      <c r="DX433">
        <v>1</v>
      </c>
      <c r="DZ433" t="s">
        <v>3</v>
      </c>
      <c r="EA433" t="s">
        <v>3</v>
      </c>
      <c r="EB433" t="s">
        <v>3</v>
      </c>
      <c r="EC433" t="s">
        <v>3</v>
      </c>
      <c r="EE433">
        <v>1441815344</v>
      </c>
      <c r="EF433">
        <v>1</v>
      </c>
      <c r="EG433" t="s">
        <v>21</v>
      </c>
      <c r="EH433">
        <v>0</v>
      </c>
      <c r="EI433" t="s">
        <v>3</v>
      </c>
      <c r="EJ433">
        <v>4</v>
      </c>
      <c r="EK433">
        <v>0</v>
      </c>
      <c r="EL433" t="s">
        <v>22</v>
      </c>
      <c r="EM433" t="s">
        <v>23</v>
      </c>
      <c r="EO433" t="s">
        <v>3</v>
      </c>
      <c r="EQ433">
        <v>0</v>
      </c>
      <c r="ER433">
        <v>5420.26</v>
      </c>
      <c r="ES433">
        <v>355.16</v>
      </c>
      <c r="ET433">
        <v>547.26</v>
      </c>
      <c r="EU433">
        <v>347</v>
      </c>
      <c r="EV433">
        <v>4517.84</v>
      </c>
      <c r="EW433">
        <v>6.8</v>
      </c>
      <c r="EX433">
        <v>0</v>
      </c>
      <c r="EY433">
        <v>0</v>
      </c>
      <c r="FQ433">
        <v>0</v>
      </c>
      <c r="FR433">
        <f t="shared" si="349"/>
        <v>0</v>
      </c>
      <c r="FS433">
        <v>0</v>
      </c>
      <c r="FX433">
        <v>70</v>
      </c>
      <c r="FY433">
        <v>10</v>
      </c>
      <c r="GA433" t="s">
        <v>3</v>
      </c>
      <c r="GD433">
        <v>0</v>
      </c>
      <c r="GF433">
        <v>133620663</v>
      </c>
      <c r="GG433">
        <v>2</v>
      </c>
      <c r="GH433">
        <v>1</v>
      </c>
      <c r="GI433">
        <v>-2</v>
      </c>
      <c r="GJ433">
        <v>0</v>
      </c>
      <c r="GK433">
        <f>ROUND(R433*(R12)/100,2)</f>
        <v>2248.56</v>
      </c>
      <c r="GL433">
        <f t="shared" si="350"/>
        <v>0</v>
      </c>
      <c r="GM433">
        <f t="shared" si="351"/>
        <v>56455.75</v>
      </c>
      <c r="GN433">
        <f t="shared" si="352"/>
        <v>0</v>
      </c>
      <c r="GO433">
        <f t="shared" si="353"/>
        <v>0</v>
      </c>
      <c r="GP433">
        <f t="shared" si="354"/>
        <v>56455.75</v>
      </c>
      <c r="GR433">
        <v>0</v>
      </c>
      <c r="GS433">
        <v>3</v>
      </c>
      <c r="GT433">
        <v>0</v>
      </c>
      <c r="GU433" t="s">
        <v>3</v>
      </c>
      <c r="GV433">
        <f t="shared" si="355"/>
        <v>0</v>
      </c>
      <c r="GW433">
        <v>1</v>
      </c>
      <c r="GX433">
        <f t="shared" si="356"/>
        <v>0</v>
      </c>
      <c r="HA433">
        <v>0</v>
      </c>
      <c r="HB433">
        <v>0</v>
      </c>
      <c r="HC433">
        <f t="shared" si="357"/>
        <v>0</v>
      </c>
      <c r="HE433" t="s">
        <v>3</v>
      </c>
      <c r="HF433" t="s">
        <v>3</v>
      </c>
      <c r="HM433" t="s">
        <v>3</v>
      </c>
      <c r="HN433" t="s">
        <v>3</v>
      </c>
      <c r="HO433" t="s">
        <v>3</v>
      </c>
      <c r="HP433" t="s">
        <v>3</v>
      </c>
      <c r="HQ433" t="s">
        <v>3</v>
      </c>
      <c r="IK433">
        <v>0</v>
      </c>
    </row>
    <row r="434" spans="1:245" x14ac:dyDescent="0.2">
      <c r="A434">
        <v>17</v>
      </c>
      <c r="B434">
        <v>1</v>
      </c>
      <c r="D434">
        <f>ROW(EtalonRes!A255)</f>
        <v>255</v>
      </c>
      <c r="E434" t="s">
        <v>3</v>
      </c>
      <c r="F434" t="s">
        <v>361</v>
      </c>
      <c r="G434" t="s">
        <v>362</v>
      </c>
      <c r="H434" t="s">
        <v>32</v>
      </c>
      <c r="I434">
        <v>2</v>
      </c>
      <c r="J434">
        <v>0</v>
      </c>
      <c r="K434">
        <v>2</v>
      </c>
      <c r="O434">
        <f t="shared" si="325"/>
        <v>18821.48</v>
      </c>
      <c r="P434">
        <f t="shared" si="326"/>
        <v>653.9</v>
      </c>
      <c r="Q434">
        <f t="shared" si="327"/>
        <v>6429.98</v>
      </c>
      <c r="R434">
        <f t="shared" si="328"/>
        <v>4049.76</v>
      </c>
      <c r="S434">
        <f t="shared" si="329"/>
        <v>11737.6</v>
      </c>
      <c r="T434">
        <f t="shared" si="330"/>
        <v>0</v>
      </c>
      <c r="U434">
        <f t="shared" si="331"/>
        <v>19.2</v>
      </c>
      <c r="V434">
        <f t="shared" si="332"/>
        <v>0</v>
      </c>
      <c r="W434">
        <f t="shared" si="333"/>
        <v>0</v>
      </c>
      <c r="X434">
        <f t="shared" si="334"/>
        <v>8216.32</v>
      </c>
      <c r="Y434">
        <f t="shared" si="335"/>
        <v>1173.76</v>
      </c>
      <c r="AA434">
        <v>-1</v>
      </c>
      <c r="AB434">
        <f t="shared" si="336"/>
        <v>9410.74</v>
      </c>
      <c r="AC434">
        <f>ROUND((ES434),6)</f>
        <v>326.95</v>
      </c>
      <c r="AD434">
        <f>ROUND((((ET434)-(EU434))+AE434),6)</f>
        <v>3214.99</v>
      </c>
      <c r="AE434">
        <f>ROUND((EU434),6)</f>
        <v>2024.88</v>
      </c>
      <c r="AF434">
        <f>ROUND((EV434),6)</f>
        <v>5868.8</v>
      </c>
      <c r="AG434">
        <f t="shared" si="337"/>
        <v>0</v>
      </c>
      <c r="AH434">
        <f>(EW434)</f>
        <v>9.6</v>
      </c>
      <c r="AI434">
        <f>(EX434)</f>
        <v>0</v>
      </c>
      <c r="AJ434">
        <f t="shared" si="338"/>
        <v>0</v>
      </c>
      <c r="AK434">
        <v>9410.74</v>
      </c>
      <c r="AL434">
        <v>326.95</v>
      </c>
      <c r="AM434">
        <v>3214.99</v>
      </c>
      <c r="AN434">
        <v>2024.88</v>
      </c>
      <c r="AO434">
        <v>5868.8</v>
      </c>
      <c r="AP434">
        <v>0</v>
      </c>
      <c r="AQ434">
        <v>9.6</v>
      </c>
      <c r="AR434">
        <v>0</v>
      </c>
      <c r="AS434">
        <v>0</v>
      </c>
      <c r="AT434">
        <v>70</v>
      </c>
      <c r="AU434">
        <v>10</v>
      </c>
      <c r="AV434">
        <v>1</v>
      </c>
      <c r="AW434">
        <v>1</v>
      </c>
      <c r="AZ434">
        <v>1</v>
      </c>
      <c r="BA434">
        <v>1</v>
      </c>
      <c r="BB434">
        <v>1</v>
      </c>
      <c r="BC434">
        <v>1</v>
      </c>
      <c r="BD434" t="s">
        <v>3</v>
      </c>
      <c r="BE434" t="s">
        <v>3</v>
      </c>
      <c r="BF434" t="s">
        <v>3</v>
      </c>
      <c r="BG434" t="s">
        <v>3</v>
      </c>
      <c r="BH434">
        <v>0</v>
      </c>
      <c r="BI434">
        <v>4</v>
      </c>
      <c r="BJ434" t="s">
        <v>363</v>
      </c>
      <c r="BM434">
        <v>0</v>
      </c>
      <c r="BN434">
        <v>0</v>
      </c>
      <c r="BO434" t="s">
        <v>3</v>
      </c>
      <c r="BP434">
        <v>0</v>
      </c>
      <c r="BQ434">
        <v>1</v>
      </c>
      <c r="BR434">
        <v>0</v>
      </c>
      <c r="BS434">
        <v>1</v>
      </c>
      <c r="BT434">
        <v>1</v>
      </c>
      <c r="BU434">
        <v>1</v>
      </c>
      <c r="BV434">
        <v>1</v>
      </c>
      <c r="BW434">
        <v>1</v>
      </c>
      <c r="BX434">
        <v>1</v>
      </c>
      <c r="BY434" t="s">
        <v>3</v>
      </c>
      <c r="BZ434">
        <v>70</v>
      </c>
      <c r="CA434">
        <v>10</v>
      </c>
      <c r="CB434" t="s">
        <v>3</v>
      </c>
      <c r="CE434">
        <v>0</v>
      </c>
      <c r="CF434">
        <v>0</v>
      </c>
      <c r="CG434">
        <v>0</v>
      </c>
      <c r="CM434">
        <v>0</v>
      </c>
      <c r="CN434" t="s">
        <v>3</v>
      </c>
      <c r="CO434">
        <v>0</v>
      </c>
      <c r="CP434">
        <f t="shared" si="339"/>
        <v>18821.48</v>
      </c>
      <c r="CQ434">
        <f t="shared" si="340"/>
        <v>326.95</v>
      </c>
      <c r="CR434">
        <f>((((ET434)*BB434-(EU434)*BS434)+AE434*BS434)*AV434)</f>
        <v>3214.99</v>
      </c>
      <c r="CS434">
        <f t="shared" si="341"/>
        <v>2024.88</v>
      </c>
      <c r="CT434">
        <f t="shared" si="342"/>
        <v>5868.8</v>
      </c>
      <c r="CU434">
        <f t="shared" si="343"/>
        <v>0</v>
      </c>
      <c r="CV434">
        <f t="shared" si="344"/>
        <v>9.6</v>
      </c>
      <c r="CW434">
        <f t="shared" si="345"/>
        <v>0</v>
      </c>
      <c r="CX434">
        <f t="shared" si="346"/>
        <v>0</v>
      </c>
      <c r="CY434">
        <f t="shared" si="347"/>
        <v>8216.32</v>
      </c>
      <c r="CZ434">
        <f t="shared" si="348"/>
        <v>1173.76</v>
      </c>
      <c r="DC434" t="s">
        <v>3</v>
      </c>
      <c r="DD434" t="s">
        <v>3</v>
      </c>
      <c r="DE434" t="s">
        <v>3</v>
      </c>
      <c r="DF434" t="s">
        <v>3</v>
      </c>
      <c r="DG434" t="s">
        <v>3</v>
      </c>
      <c r="DH434" t="s">
        <v>3</v>
      </c>
      <c r="DI434" t="s">
        <v>3</v>
      </c>
      <c r="DJ434" t="s">
        <v>3</v>
      </c>
      <c r="DK434" t="s">
        <v>3</v>
      </c>
      <c r="DL434" t="s">
        <v>3</v>
      </c>
      <c r="DM434" t="s">
        <v>3</v>
      </c>
      <c r="DN434">
        <v>0</v>
      </c>
      <c r="DO434">
        <v>0</v>
      </c>
      <c r="DP434">
        <v>1</v>
      </c>
      <c r="DQ434">
        <v>1</v>
      </c>
      <c r="DU434">
        <v>16987630</v>
      </c>
      <c r="DV434" t="s">
        <v>32</v>
      </c>
      <c r="DW434" t="s">
        <v>32</v>
      </c>
      <c r="DX434">
        <v>1</v>
      </c>
      <c r="DZ434" t="s">
        <v>3</v>
      </c>
      <c r="EA434" t="s">
        <v>3</v>
      </c>
      <c r="EB434" t="s">
        <v>3</v>
      </c>
      <c r="EC434" t="s">
        <v>3</v>
      </c>
      <c r="EE434">
        <v>1441815344</v>
      </c>
      <c r="EF434">
        <v>1</v>
      </c>
      <c r="EG434" t="s">
        <v>21</v>
      </c>
      <c r="EH434">
        <v>0</v>
      </c>
      <c r="EI434" t="s">
        <v>3</v>
      </c>
      <c r="EJ434">
        <v>4</v>
      </c>
      <c r="EK434">
        <v>0</v>
      </c>
      <c r="EL434" t="s">
        <v>22</v>
      </c>
      <c r="EM434" t="s">
        <v>23</v>
      </c>
      <c r="EO434" t="s">
        <v>3</v>
      </c>
      <c r="EQ434">
        <v>1311744</v>
      </c>
      <c r="ER434">
        <v>9410.74</v>
      </c>
      <c r="ES434">
        <v>326.95</v>
      </c>
      <c r="ET434">
        <v>3214.99</v>
      </c>
      <c r="EU434">
        <v>2024.88</v>
      </c>
      <c r="EV434">
        <v>5868.8</v>
      </c>
      <c r="EW434">
        <v>9.6</v>
      </c>
      <c r="EX434">
        <v>0</v>
      </c>
      <c r="EY434">
        <v>0</v>
      </c>
      <c r="FQ434">
        <v>0</v>
      </c>
      <c r="FR434">
        <f t="shared" si="349"/>
        <v>0</v>
      </c>
      <c r="FS434">
        <v>0</v>
      </c>
      <c r="FX434">
        <v>70</v>
      </c>
      <c r="FY434">
        <v>10</v>
      </c>
      <c r="GA434" t="s">
        <v>3</v>
      </c>
      <c r="GD434">
        <v>0</v>
      </c>
      <c r="GF434">
        <v>-939616904</v>
      </c>
      <c r="GG434">
        <v>2</v>
      </c>
      <c r="GH434">
        <v>1</v>
      </c>
      <c r="GI434">
        <v>-2</v>
      </c>
      <c r="GJ434">
        <v>0</v>
      </c>
      <c r="GK434">
        <f>ROUND(R434*(R12)/100,2)</f>
        <v>4373.74</v>
      </c>
      <c r="GL434">
        <f t="shared" si="350"/>
        <v>0</v>
      </c>
      <c r="GM434">
        <f t="shared" si="351"/>
        <v>32585.3</v>
      </c>
      <c r="GN434">
        <f t="shared" si="352"/>
        <v>0</v>
      </c>
      <c r="GO434">
        <f t="shared" si="353"/>
        <v>0</v>
      </c>
      <c r="GP434">
        <f t="shared" si="354"/>
        <v>32585.3</v>
      </c>
      <c r="GR434">
        <v>0</v>
      </c>
      <c r="GS434">
        <v>3</v>
      </c>
      <c r="GT434">
        <v>0</v>
      </c>
      <c r="GU434" t="s">
        <v>3</v>
      </c>
      <c r="GV434">
        <f t="shared" si="355"/>
        <v>0</v>
      </c>
      <c r="GW434">
        <v>1</v>
      </c>
      <c r="GX434">
        <f t="shared" si="356"/>
        <v>0</v>
      </c>
      <c r="HA434">
        <v>0</v>
      </c>
      <c r="HB434">
        <v>0</v>
      </c>
      <c r="HC434">
        <f t="shared" si="357"/>
        <v>0</v>
      </c>
      <c r="HE434" t="s">
        <v>3</v>
      </c>
      <c r="HF434" t="s">
        <v>3</v>
      </c>
      <c r="HM434" t="s">
        <v>3</v>
      </c>
      <c r="HN434" t="s">
        <v>3</v>
      </c>
      <c r="HO434" t="s">
        <v>3</v>
      </c>
      <c r="HP434" t="s">
        <v>3</v>
      </c>
      <c r="HQ434" t="s">
        <v>3</v>
      </c>
      <c r="IK434">
        <v>0</v>
      </c>
    </row>
    <row r="435" spans="1:245" x14ac:dyDescent="0.2">
      <c r="A435">
        <v>17</v>
      </c>
      <c r="B435">
        <v>1</v>
      </c>
      <c r="D435">
        <f>ROW(EtalonRes!A258)</f>
        <v>258</v>
      </c>
      <c r="E435" t="s">
        <v>3</v>
      </c>
      <c r="F435" t="s">
        <v>364</v>
      </c>
      <c r="G435" t="s">
        <v>365</v>
      </c>
      <c r="H435" t="s">
        <v>32</v>
      </c>
      <c r="I435">
        <v>1</v>
      </c>
      <c r="J435">
        <v>0</v>
      </c>
      <c r="K435">
        <v>1</v>
      </c>
      <c r="O435">
        <f t="shared" si="325"/>
        <v>9482.49</v>
      </c>
      <c r="P435">
        <f t="shared" si="326"/>
        <v>29.82</v>
      </c>
      <c r="Q435">
        <f t="shared" si="327"/>
        <v>0</v>
      </c>
      <c r="R435">
        <f t="shared" si="328"/>
        <v>0</v>
      </c>
      <c r="S435">
        <f t="shared" si="329"/>
        <v>9452.67</v>
      </c>
      <c r="T435">
        <f t="shared" si="330"/>
        <v>0</v>
      </c>
      <c r="U435">
        <f t="shared" si="331"/>
        <v>13.32</v>
      </c>
      <c r="V435">
        <f t="shared" si="332"/>
        <v>0</v>
      </c>
      <c r="W435">
        <f t="shared" si="333"/>
        <v>0</v>
      </c>
      <c r="X435">
        <f t="shared" si="334"/>
        <v>6616.87</v>
      </c>
      <c r="Y435">
        <f t="shared" si="335"/>
        <v>945.27</v>
      </c>
      <c r="AA435">
        <v>-1</v>
      </c>
      <c r="AB435">
        <f t="shared" si="336"/>
        <v>9482.49</v>
      </c>
      <c r="AC435">
        <f>ROUND(((ES435*3)),6)</f>
        <v>29.82</v>
      </c>
      <c r="AD435">
        <f>ROUND(((((ET435*3))-((EU435*3)))+AE435),6)</f>
        <v>0</v>
      </c>
      <c r="AE435">
        <f>ROUND(((EU435*3)),6)</f>
        <v>0</v>
      </c>
      <c r="AF435">
        <f>ROUND(((EV435*3)),6)</f>
        <v>9452.67</v>
      </c>
      <c r="AG435">
        <f t="shared" si="337"/>
        <v>0</v>
      </c>
      <c r="AH435">
        <f>((EW435*3))</f>
        <v>13.32</v>
      </c>
      <c r="AI435">
        <f>((EX435*3))</f>
        <v>0</v>
      </c>
      <c r="AJ435">
        <f t="shared" si="338"/>
        <v>0</v>
      </c>
      <c r="AK435">
        <v>3160.83</v>
      </c>
      <c r="AL435">
        <v>9.94</v>
      </c>
      <c r="AM435">
        <v>0</v>
      </c>
      <c r="AN435">
        <v>0</v>
      </c>
      <c r="AO435">
        <v>3150.89</v>
      </c>
      <c r="AP435">
        <v>0</v>
      </c>
      <c r="AQ435">
        <v>4.4400000000000004</v>
      </c>
      <c r="AR435">
        <v>0</v>
      </c>
      <c r="AS435">
        <v>0</v>
      </c>
      <c r="AT435">
        <v>70</v>
      </c>
      <c r="AU435">
        <v>10</v>
      </c>
      <c r="AV435">
        <v>1</v>
      </c>
      <c r="AW435">
        <v>1</v>
      </c>
      <c r="AZ435">
        <v>1</v>
      </c>
      <c r="BA435">
        <v>1</v>
      </c>
      <c r="BB435">
        <v>1</v>
      </c>
      <c r="BC435">
        <v>1</v>
      </c>
      <c r="BD435" t="s">
        <v>3</v>
      </c>
      <c r="BE435" t="s">
        <v>3</v>
      </c>
      <c r="BF435" t="s">
        <v>3</v>
      </c>
      <c r="BG435" t="s">
        <v>3</v>
      </c>
      <c r="BH435">
        <v>0</v>
      </c>
      <c r="BI435">
        <v>4</v>
      </c>
      <c r="BJ435" t="s">
        <v>366</v>
      </c>
      <c r="BM435">
        <v>0</v>
      </c>
      <c r="BN435">
        <v>0</v>
      </c>
      <c r="BO435" t="s">
        <v>3</v>
      </c>
      <c r="BP435">
        <v>0</v>
      </c>
      <c r="BQ435">
        <v>1</v>
      </c>
      <c r="BR435">
        <v>0</v>
      </c>
      <c r="BS435">
        <v>1</v>
      </c>
      <c r="BT435">
        <v>1</v>
      </c>
      <c r="BU435">
        <v>1</v>
      </c>
      <c r="BV435">
        <v>1</v>
      </c>
      <c r="BW435">
        <v>1</v>
      </c>
      <c r="BX435">
        <v>1</v>
      </c>
      <c r="BY435" t="s">
        <v>3</v>
      </c>
      <c r="BZ435">
        <v>70</v>
      </c>
      <c r="CA435">
        <v>10</v>
      </c>
      <c r="CB435" t="s">
        <v>3</v>
      </c>
      <c r="CE435">
        <v>0</v>
      </c>
      <c r="CF435">
        <v>0</v>
      </c>
      <c r="CG435">
        <v>0</v>
      </c>
      <c r="CM435">
        <v>0</v>
      </c>
      <c r="CN435" t="s">
        <v>3</v>
      </c>
      <c r="CO435">
        <v>0</v>
      </c>
      <c r="CP435">
        <f t="shared" si="339"/>
        <v>9482.49</v>
      </c>
      <c r="CQ435">
        <f t="shared" si="340"/>
        <v>29.82</v>
      </c>
      <c r="CR435">
        <f>(((((ET435*3))*BB435-((EU435*3))*BS435)+AE435*BS435)*AV435)</f>
        <v>0</v>
      </c>
      <c r="CS435">
        <f t="shared" si="341"/>
        <v>0</v>
      </c>
      <c r="CT435">
        <f t="shared" si="342"/>
        <v>9452.67</v>
      </c>
      <c r="CU435">
        <f t="shared" si="343"/>
        <v>0</v>
      </c>
      <c r="CV435">
        <f t="shared" si="344"/>
        <v>13.32</v>
      </c>
      <c r="CW435">
        <f t="shared" si="345"/>
        <v>0</v>
      </c>
      <c r="CX435">
        <f t="shared" si="346"/>
        <v>0</v>
      </c>
      <c r="CY435">
        <f t="shared" si="347"/>
        <v>6616.8690000000006</v>
      </c>
      <c r="CZ435">
        <f t="shared" si="348"/>
        <v>945.26699999999994</v>
      </c>
      <c r="DC435" t="s">
        <v>3</v>
      </c>
      <c r="DD435" t="s">
        <v>367</v>
      </c>
      <c r="DE435" t="s">
        <v>367</v>
      </c>
      <c r="DF435" t="s">
        <v>367</v>
      </c>
      <c r="DG435" t="s">
        <v>367</v>
      </c>
      <c r="DH435" t="s">
        <v>3</v>
      </c>
      <c r="DI435" t="s">
        <v>367</v>
      </c>
      <c r="DJ435" t="s">
        <v>367</v>
      </c>
      <c r="DK435" t="s">
        <v>3</v>
      </c>
      <c r="DL435" t="s">
        <v>3</v>
      </c>
      <c r="DM435" t="s">
        <v>3</v>
      </c>
      <c r="DN435">
        <v>0</v>
      </c>
      <c r="DO435">
        <v>0</v>
      </c>
      <c r="DP435">
        <v>1</v>
      </c>
      <c r="DQ435">
        <v>1</v>
      </c>
      <c r="DU435">
        <v>16987630</v>
      </c>
      <c r="DV435" t="s">
        <v>32</v>
      </c>
      <c r="DW435" t="s">
        <v>32</v>
      </c>
      <c r="DX435">
        <v>1</v>
      </c>
      <c r="DZ435" t="s">
        <v>3</v>
      </c>
      <c r="EA435" t="s">
        <v>3</v>
      </c>
      <c r="EB435" t="s">
        <v>3</v>
      </c>
      <c r="EC435" t="s">
        <v>3</v>
      </c>
      <c r="EE435">
        <v>1441815344</v>
      </c>
      <c r="EF435">
        <v>1</v>
      </c>
      <c r="EG435" t="s">
        <v>21</v>
      </c>
      <c r="EH435">
        <v>0</v>
      </c>
      <c r="EI435" t="s">
        <v>3</v>
      </c>
      <c r="EJ435">
        <v>4</v>
      </c>
      <c r="EK435">
        <v>0</v>
      </c>
      <c r="EL435" t="s">
        <v>22</v>
      </c>
      <c r="EM435" t="s">
        <v>23</v>
      </c>
      <c r="EO435" t="s">
        <v>3</v>
      </c>
      <c r="EQ435">
        <v>1024</v>
      </c>
      <c r="ER435">
        <v>3160.83</v>
      </c>
      <c r="ES435">
        <v>9.94</v>
      </c>
      <c r="ET435">
        <v>0</v>
      </c>
      <c r="EU435">
        <v>0</v>
      </c>
      <c r="EV435">
        <v>3150.89</v>
      </c>
      <c r="EW435">
        <v>4.4400000000000004</v>
      </c>
      <c r="EX435">
        <v>0</v>
      </c>
      <c r="EY435">
        <v>0</v>
      </c>
      <c r="FQ435">
        <v>0</v>
      </c>
      <c r="FR435">
        <f t="shared" si="349"/>
        <v>0</v>
      </c>
      <c r="FS435">
        <v>0</v>
      </c>
      <c r="FX435">
        <v>70</v>
      </c>
      <c r="FY435">
        <v>10</v>
      </c>
      <c r="GA435" t="s">
        <v>3</v>
      </c>
      <c r="GD435">
        <v>0</v>
      </c>
      <c r="GF435">
        <v>784369848</v>
      </c>
      <c r="GG435">
        <v>2</v>
      </c>
      <c r="GH435">
        <v>1</v>
      </c>
      <c r="GI435">
        <v>-2</v>
      </c>
      <c r="GJ435">
        <v>0</v>
      </c>
      <c r="GK435">
        <f>ROUND(R435*(R12)/100,2)</f>
        <v>0</v>
      </c>
      <c r="GL435">
        <f t="shared" si="350"/>
        <v>0</v>
      </c>
      <c r="GM435">
        <f t="shared" si="351"/>
        <v>17044.63</v>
      </c>
      <c r="GN435">
        <f t="shared" si="352"/>
        <v>0</v>
      </c>
      <c r="GO435">
        <f t="shared" si="353"/>
        <v>0</v>
      </c>
      <c r="GP435">
        <f t="shared" si="354"/>
        <v>17044.63</v>
      </c>
      <c r="GR435">
        <v>0</v>
      </c>
      <c r="GS435">
        <v>3</v>
      </c>
      <c r="GT435">
        <v>0</v>
      </c>
      <c r="GU435" t="s">
        <v>3</v>
      </c>
      <c r="GV435">
        <f t="shared" si="355"/>
        <v>0</v>
      </c>
      <c r="GW435">
        <v>1</v>
      </c>
      <c r="GX435">
        <f t="shared" si="356"/>
        <v>0</v>
      </c>
      <c r="HA435">
        <v>0</v>
      </c>
      <c r="HB435">
        <v>0</v>
      </c>
      <c r="HC435">
        <f t="shared" si="357"/>
        <v>0</v>
      </c>
      <c r="HE435" t="s">
        <v>3</v>
      </c>
      <c r="HF435" t="s">
        <v>3</v>
      </c>
      <c r="HM435" t="s">
        <v>3</v>
      </c>
      <c r="HN435" t="s">
        <v>3</v>
      </c>
      <c r="HO435" t="s">
        <v>3</v>
      </c>
      <c r="HP435" t="s">
        <v>3</v>
      </c>
      <c r="HQ435" t="s">
        <v>3</v>
      </c>
      <c r="IK435">
        <v>0</v>
      </c>
    </row>
    <row r="436" spans="1:245" x14ac:dyDescent="0.2">
      <c r="A436">
        <v>17</v>
      </c>
      <c r="B436">
        <v>1</v>
      </c>
      <c r="D436">
        <f>ROW(EtalonRes!A261)</f>
        <v>261</v>
      </c>
      <c r="E436" t="s">
        <v>3</v>
      </c>
      <c r="F436" t="s">
        <v>368</v>
      </c>
      <c r="G436" t="s">
        <v>369</v>
      </c>
      <c r="H436" t="s">
        <v>32</v>
      </c>
      <c r="I436">
        <v>1</v>
      </c>
      <c r="J436">
        <v>0</v>
      </c>
      <c r="K436">
        <v>1</v>
      </c>
      <c r="O436">
        <f t="shared" si="325"/>
        <v>12435.42</v>
      </c>
      <c r="P436">
        <f t="shared" si="326"/>
        <v>44.76</v>
      </c>
      <c r="Q436">
        <f t="shared" si="327"/>
        <v>0</v>
      </c>
      <c r="R436">
        <f t="shared" si="328"/>
        <v>0</v>
      </c>
      <c r="S436">
        <f t="shared" si="329"/>
        <v>12390.66</v>
      </c>
      <c r="T436">
        <f t="shared" si="330"/>
        <v>0</v>
      </c>
      <c r="U436">
        <f t="shared" si="331"/>
        <v>17.46</v>
      </c>
      <c r="V436">
        <f t="shared" si="332"/>
        <v>0</v>
      </c>
      <c r="W436">
        <f t="shared" si="333"/>
        <v>0</v>
      </c>
      <c r="X436">
        <f t="shared" si="334"/>
        <v>8673.4599999999991</v>
      </c>
      <c r="Y436">
        <f t="shared" si="335"/>
        <v>1239.07</v>
      </c>
      <c r="AA436">
        <v>-1</v>
      </c>
      <c r="AB436">
        <f t="shared" si="336"/>
        <v>12435.42</v>
      </c>
      <c r="AC436">
        <f>ROUND(((ES436*3)),6)</f>
        <v>44.76</v>
      </c>
      <c r="AD436">
        <f>ROUND(((((ET436*3))-((EU436*3)))+AE436),6)</f>
        <v>0</v>
      </c>
      <c r="AE436">
        <f>ROUND(((EU436*3)),6)</f>
        <v>0</v>
      </c>
      <c r="AF436">
        <f>ROUND(((EV436*3)),6)</f>
        <v>12390.66</v>
      </c>
      <c r="AG436">
        <f t="shared" si="337"/>
        <v>0</v>
      </c>
      <c r="AH436">
        <f>((EW436*3))</f>
        <v>17.46</v>
      </c>
      <c r="AI436">
        <f>((EX436*3))</f>
        <v>0</v>
      </c>
      <c r="AJ436">
        <f t="shared" si="338"/>
        <v>0</v>
      </c>
      <c r="AK436">
        <v>4145.1400000000003</v>
      </c>
      <c r="AL436">
        <v>14.92</v>
      </c>
      <c r="AM436">
        <v>0</v>
      </c>
      <c r="AN436">
        <v>0</v>
      </c>
      <c r="AO436">
        <v>4130.22</v>
      </c>
      <c r="AP436">
        <v>0</v>
      </c>
      <c r="AQ436">
        <v>5.82</v>
      </c>
      <c r="AR436">
        <v>0</v>
      </c>
      <c r="AS436">
        <v>0</v>
      </c>
      <c r="AT436">
        <v>70</v>
      </c>
      <c r="AU436">
        <v>10</v>
      </c>
      <c r="AV436">
        <v>1</v>
      </c>
      <c r="AW436">
        <v>1</v>
      </c>
      <c r="AZ436">
        <v>1</v>
      </c>
      <c r="BA436">
        <v>1</v>
      </c>
      <c r="BB436">
        <v>1</v>
      </c>
      <c r="BC436">
        <v>1</v>
      </c>
      <c r="BD436" t="s">
        <v>3</v>
      </c>
      <c r="BE436" t="s">
        <v>3</v>
      </c>
      <c r="BF436" t="s">
        <v>3</v>
      </c>
      <c r="BG436" t="s">
        <v>3</v>
      </c>
      <c r="BH436">
        <v>0</v>
      </c>
      <c r="BI436">
        <v>4</v>
      </c>
      <c r="BJ436" t="s">
        <v>370</v>
      </c>
      <c r="BM436">
        <v>0</v>
      </c>
      <c r="BN436">
        <v>0</v>
      </c>
      <c r="BO436" t="s">
        <v>3</v>
      </c>
      <c r="BP436">
        <v>0</v>
      </c>
      <c r="BQ436">
        <v>1</v>
      </c>
      <c r="BR436">
        <v>0</v>
      </c>
      <c r="BS436">
        <v>1</v>
      </c>
      <c r="BT436">
        <v>1</v>
      </c>
      <c r="BU436">
        <v>1</v>
      </c>
      <c r="BV436">
        <v>1</v>
      </c>
      <c r="BW436">
        <v>1</v>
      </c>
      <c r="BX436">
        <v>1</v>
      </c>
      <c r="BY436" t="s">
        <v>3</v>
      </c>
      <c r="BZ436">
        <v>70</v>
      </c>
      <c r="CA436">
        <v>10</v>
      </c>
      <c r="CB436" t="s">
        <v>3</v>
      </c>
      <c r="CE436">
        <v>0</v>
      </c>
      <c r="CF436">
        <v>0</v>
      </c>
      <c r="CG436">
        <v>0</v>
      </c>
      <c r="CM436">
        <v>0</v>
      </c>
      <c r="CN436" t="s">
        <v>3</v>
      </c>
      <c r="CO436">
        <v>0</v>
      </c>
      <c r="CP436">
        <f t="shared" si="339"/>
        <v>12435.42</v>
      </c>
      <c r="CQ436">
        <f t="shared" si="340"/>
        <v>44.76</v>
      </c>
      <c r="CR436">
        <f>(((((ET436*3))*BB436-((EU436*3))*BS436)+AE436*BS436)*AV436)</f>
        <v>0</v>
      </c>
      <c r="CS436">
        <f t="shared" si="341"/>
        <v>0</v>
      </c>
      <c r="CT436">
        <f t="shared" si="342"/>
        <v>12390.66</v>
      </c>
      <c r="CU436">
        <f t="shared" si="343"/>
        <v>0</v>
      </c>
      <c r="CV436">
        <f t="shared" si="344"/>
        <v>17.46</v>
      </c>
      <c r="CW436">
        <f t="shared" si="345"/>
        <v>0</v>
      </c>
      <c r="CX436">
        <f t="shared" si="346"/>
        <v>0</v>
      </c>
      <c r="CY436">
        <f t="shared" si="347"/>
        <v>8673.4619999999995</v>
      </c>
      <c r="CZ436">
        <f t="shared" si="348"/>
        <v>1239.066</v>
      </c>
      <c r="DC436" t="s">
        <v>3</v>
      </c>
      <c r="DD436" t="s">
        <v>367</v>
      </c>
      <c r="DE436" t="s">
        <v>367</v>
      </c>
      <c r="DF436" t="s">
        <v>367</v>
      </c>
      <c r="DG436" t="s">
        <v>367</v>
      </c>
      <c r="DH436" t="s">
        <v>3</v>
      </c>
      <c r="DI436" t="s">
        <v>367</v>
      </c>
      <c r="DJ436" t="s">
        <v>367</v>
      </c>
      <c r="DK436" t="s">
        <v>3</v>
      </c>
      <c r="DL436" t="s">
        <v>3</v>
      </c>
      <c r="DM436" t="s">
        <v>3</v>
      </c>
      <c r="DN436">
        <v>0</v>
      </c>
      <c r="DO436">
        <v>0</v>
      </c>
      <c r="DP436">
        <v>1</v>
      </c>
      <c r="DQ436">
        <v>1</v>
      </c>
      <c r="DU436">
        <v>16987630</v>
      </c>
      <c r="DV436" t="s">
        <v>32</v>
      </c>
      <c r="DW436" t="s">
        <v>32</v>
      </c>
      <c r="DX436">
        <v>1</v>
      </c>
      <c r="DZ436" t="s">
        <v>3</v>
      </c>
      <c r="EA436" t="s">
        <v>3</v>
      </c>
      <c r="EB436" t="s">
        <v>3</v>
      </c>
      <c r="EC436" t="s">
        <v>3</v>
      </c>
      <c r="EE436">
        <v>1441815344</v>
      </c>
      <c r="EF436">
        <v>1</v>
      </c>
      <c r="EG436" t="s">
        <v>21</v>
      </c>
      <c r="EH436">
        <v>0</v>
      </c>
      <c r="EI436" t="s">
        <v>3</v>
      </c>
      <c r="EJ436">
        <v>4</v>
      </c>
      <c r="EK436">
        <v>0</v>
      </c>
      <c r="EL436" t="s">
        <v>22</v>
      </c>
      <c r="EM436" t="s">
        <v>23</v>
      </c>
      <c r="EO436" t="s">
        <v>3</v>
      </c>
      <c r="EQ436">
        <v>1024</v>
      </c>
      <c r="ER436">
        <v>4145.1400000000003</v>
      </c>
      <c r="ES436">
        <v>14.92</v>
      </c>
      <c r="ET436">
        <v>0</v>
      </c>
      <c r="EU436">
        <v>0</v>
      </c>
      <c r="EV436">
        <v>4130.22</v>
      </c>
      <c r="EW436">
        <v>5.82</v>
      </c>
      <c r="EX436">
        <v>0</v>
      </c>
      <c r="EY436">
        <v>0</v>
      </c>
      <c r="FQ436">
        <v>0</v>
      </c>
      <c r="FR436">
        <f t="shared" si="349"/>
        <v>0</v>
      </c>
      <c r="FS436">
        <v>0</v>
      </c>
      <c r="FX436">
        <v>70</v>
      </c>
      <c r="FY436">
        <v>10</v>
      </c>
      <c r="GA436" t="s">
        <v>3</v>
      </c>
      <c r="GD436">
        <v>0</v>
      </c>
      <c r="GF436">
        <v>57970319</v>
      </c>
      <c r="GG436">
        <v>2</v>
      </c>
      <c r="GH436">
        <v>1</v>
      </c>
      <c r="GI436">
        <v>-2</v>
      </c>
      <c r="GJ436">
        <v>0</v>
      </c>
      <c r="GK436">
        <f>ROUND(R436*(R12)/100,2)</f>
        <v>0</v>
      </c>
      <c r="GL436">
        <f t="shared" si="350"/>
        <v>0</v>
      </c>
      <c r="GM436">
        <f t="shared" si="351"/>
        <v>22347.95</v>
      </c>
      <c r="GN436">
        <f t="shared" si="352"/>
        <v>0</v>
      </c>
      <c r="GO436">
        <f t="shared" si="353"/>
        <v>0</v>
      </c>
      <c r="GP436">
        <f t="shared" si="354"/>
        <v>22347.95</v>
      </c>
      <c r="GR436">
        <v>0</v>
      </c>
      <c r="GS436">
        <v>3</v>
      </c>
      <c r="GT436">
        <v>0</v>
      </c>
      <c r="GU436" t="s">
        <v>3</v>
      </c>
      <c r="GV436">
        <f t="shared" si="355"/>
        <v>0</v>
      </c>
      <c r="GW436">
        <v>1</v>
      </c>
      <c r="GX436">
        <f t="shared" si="356"/>
        <v>0</v>
      </c>
      <c r="HA436">
        <v>0</v>
      </c>
      <c r="HB436">
        <v>0</v>
      </c>
      <c r="HC436">
        <f t="shared" si="357"/>
        <v>0</v>
      </c>
      <c r="HE436" t="s">
        <v>3</v>
      </c>
      <c r="HF436" t="s">
        <v>3</v>
      </c>
      <c r="HM436" t="s">
        <v>3</v>
      </c>
      <c r="HN436" t="s">
        <v>3</v>
      </c>
      <c r="HO436" t="s">
        <v>3</v>
      </c>
      <c r="HP436" t="s">
        <v>3</v>
      </c>
      <c r="HQ436" t="s">
        <v>3</v>
      </c>
      <c r="IK436">
        <v>0</v>
      </c>
    </row>
    <row r="437" spans="1:245" x14ac:dyDescent="0.2">
      <c r="A437">
        <v>17</v>
      </c>
      <c r="B437">
        <v>1</v>
      </c>
      <c r="D437">
        <f>ROW(EtalonRes!A262)</f>
        <v>262</v>
      </c>
      <c r="E437" t="s">
        <v>3</v>
      </c>
      <c r="F437" t="s">
        <v>253</v>
      </c>
      <c r="G437" t="s">
        <v>371</v>
      </c>
      <c r="H437" t="s">
        <v>32</v>
      </c>
      <c r="I437">
        <v>1</v>
      </c>
      <c r="J437">
        <v>0</v>
      </c>
      <c r="K437">
        <v>1</v>
      </c>
      <c r="O437">
        <f t="shared" si="325"/>
        <v>1631.48</v>
      </c>
      <c r="P437">
        <f t="shared" si="326"/>
        <v>0</v>
      </c>
      <c r="Q437">
        <f t="shared" si="327"/>
        <v>0</v>
      </c>
      <c r="R437">
        <f t="shared" si="328"/>
        <v>0</v>
      </c>
      <c r="S437">
        <f t="shared" si="329"/>
        <v>1631.48</v>
      </c>
      <c r="T437">
        <f t="shared" si="330"/>
        <v>0</v>
      </c>
      <c r="U437">
        <f t="shared" si="331"/>
        <v>2.12</v>
      </c>
      <c r="V437">
        <f t="shared" si="332"/>
        <v>0</v>
      </c>
      <c r="W437">
        <f t="shared" si="333"/>
        <v>0</v>
      </c>
      <c r="X437">
        <f t="shared" si="334"/>
        <v>1142.04</v>
      </c>
      <c r="Y437">
        <f t="shared" si="335"/>
        <v>163.15</v>
      </c>
      <c r="AA437">
        <v>-1</v>
      </c>
      <c r="AB437">
        <f t="shared" si="336"/>
        <v>1631.48</v>
      </c>
      <c r="AC437">
        <f>ROUND(((ES437*2)),6)</f>
        <v>0</v>
      </c>
      <c r="AD437">
        <f>ROUND(((((ET437*2))-((EU437*2)))+AE437),6)</f>
        <v>0</v>
      </c>
      <c r="AE437">
        <f>ROUND(((EU437*2)),6)</f>
        <v>0</v>
      </c>
      <c r="AF437">
        <f>ROUND(((EV437*2)),6)</f>
        <v>1631.48</v>
      </c>
      <c r="AG437">
        <f t="shared" si="337"/>
        <v>0</v>
      </c>
      <c r="AH437">
        <f>((EW437*2))</f>
        <v>2.12</v>
      </c>
      <c r="AI437">
        <f>((EX437*2))</f>
        <v>0</v>
      </c>
      <c r="AJ437">
        <f t="shared" si="338"/>
        <v>0</v>
      </c>
      <c r="AK437">
        <v>815.74</v>
      </c>
      <c r="AL437">
        <v>0</v>
      </c>
      <c r="AM437">
        <v>0</v>
      </c>
      <c r="AN437">
        <v>0</v>
      </c>
      <c r="AO437">
        <v>815.74</v>
      </c>
      <c r="AP437">
        <v>0</v>
      </c>
      <c r="AQ437">
        <v>1.06</v>
      </c>
      <c r="AR437">
        <v>0</v>
      </c>
      <c r="AS437">
        <v>0</v>
      </c>
      <c r="AT437">
        <v>70</v>
      </c>
      <c r="AU437">
        <v>10</v>
      </c>
      <c r="AV437">
        <v>1</v>
      </c>
      <c r="AW437">
        <v>1</v>
      </c>
      <c r="AZ437">
        <v>1</v>
      </c>
      <c r="BA437">
        <v>1</v>
      </c>
      <c r="BB437">
        <v>1</v>
      </c>
      <c r="BC437">
        <v>1</v>
      </c>
      <c r="BD437" t="s">
        <v>3</v>
      </c>
      <c r="BE437" t="s">
        <v>3</v>
      </c>
      <c r="BF437" t="s">
        <v>3</v>
      </c>
      <c r="BG437" t="s">
        <v>3</v>
      </c>
      <c r="BH437">
        <v>0</v>
      </c>
      <c r="BI437">
        <v>4</v>
      </c>
      <c r="BJ437" t="s">
        <v>255</v>
      </c>
      <c r="BM437">
        <v>0</v>
      </c>
      <c r="BN437">
        <v>0</v>
      </c>
      <c r="BO437" t="s">
        <v>3</v>
      </c>
      <c r="BP437">
        <v>0</v>
      </c>
      <c r="BQ437">
        <v>1</v>
      </c>
      <c r="BR437">
        <v>0</v>
      </c>
      <c r="BS437">
        <v>1</v>
      </c>
      <c r="BT437">
        <v>1</v>
      </c>
      <c r="BU437">
        <v>1</v>
      </c>
      <c r="BV437">
        <v>1</v>
      </c>
      <c r="BW437">
        <v>1</v>
      </c>
      <c r="BX437">
        <v>1</v>
      </c>
      <c r="BY437" t="s">
        <v>3</v>
      </c>
      <c r="BZ437">
        <v>70</v>
      </c>
      <c r="CA437">
        <v>10</v>
      </c>
      <c r="CB437" t="s">
        <v>3</v>
      </c>
      <c r="CE437">
        <v>0</v>
      </c>
      <c r="CF437">
        <v>0</v>
      </c>
      <c r="CG437">
        <v>0</v>
      </c>
      <c r="CM437">
        <v>0</v>
      </c>
      <c r="CN437" t="s">
        <v>3</v>
      </c>
      <c r="CO437">
        <v>0</v>
      </c>
      <c r="CP437">
        <f t="shared" si="339"/>
        <v>1631.48</v>
      </c>
      <c r="CQ437">
        <f t="shared" si="340"/>
        <v>0</v>
      </c>
      <c r="CR437">
        <f>(((((ET437*2))*BB437-((EU437*2))*BS437)+AE437*BS437)*AV437)</f>
        <v>0</v>
      </c>
      <c r="CS437">
        <f t="shared" si="341"/>
        <v>0</v>
      </c>
      <c r="CT437">
        <f t="shared" si="342"/>
        <v>1631.48</v>
      </c>
      <c r="CU437">
        <f t="shared" si="343"/>
        <v>0</v>
      </c>
      <c r="CV437">
        <f t="shared" si="344"/>
        <v>2.12</v>
      </c>
      <c r="CW437">
        <f t="shared" si="345"/>
        <v>0</v>
      </c>
      <c r="CX437">
        <f t="shared" si="346"/>
        <v>0</v>
      </c>
      <c r="CY437">
        <f t="shared" si="347"/>
        <v>1142.0360000000001</v>
      </c>
      <c r="CZ437">
        <f t="shared" si="348"/>
        <v>163.148</v>
      </c>
      <c r="DC437" t="s">
        <v>3</v>
      </c>
      <c r="DD437" t="s">
        <v>357</v>
      </c>
      <c r="DE437" t="s">
        <v>357</v>
      </c>
      <c r="DF437" t="s">
        <v>357</v>
      </c>
      <c r="DG437" t="s">
        <v>357</v>
      </c>
      <c r="DH437" t="s">
        <v>3</v>
      </c>
      <c r="DI437" t="s">
        <v>357</v>
      </c>
      <c r="DJ437" t="s">
        <v>357</v>
      </c>
      <c r="DK437" t="s">
        <v>3</v>
      </c>
      <c r="DL437" t="s">
        <v>3</v>
      </c>
      <c r="DM437" t="s">
        <v>3</v>
      </c>
      <c r="DN437">
        <v>0</v>
      </c>
      <c r="DO437">
        <v>0</v>
      </c>
      <c r="DP437">
        <v>1</v>
      </c>
      <c r="DQ437">
        <v>1</v>
      </c>
      <c r="DU437">
        <v>16987630</v>
      </c>
      <c r="DV437" t="s">
        <v>32</v>
      </c>
      <c r="DW437" t="s">
        <v>32</v>
      </c>
      <c r="DX437">
        <v>1</v>
      </c>
      <c r="DZ437" t="s">
        <v>3</v>
      </c>
      <c r="EA437" t="s">
        <v>3</v>
      </c>
      <c r="EB437" t="s">
        <v>3</v>
      </c>
      <c r="EC437" t="s">
        <v>3</v>
      </c>
      <c r="EE437">
        <v>1441815344</v>
      </c>
      <c r="EF437">
        <v>1</v>
      </c>
      <c r="EG437" t="s">
        <v>21</v>
      </c>
      <c r="EH437">
        <v>0</v>
      </c>
      <c r="EI437" t="s">
        <v>3</v>
      </c>
      <c r="EJ437">
        <v>4</v>
      </c>
      <c r="EK437">
        <v>0</v>
      </c>
      <c r="EL437" t="s">
        <v>22</v>
      </c>
      <c r="EM437" t="s">
        <v>23</v>
      </c>
      <c r="EO437" t="s">
        <v>3</v>
      </c>
      <c r="EQ437">
        <v>1024</v>
      </c>
      <c r="ER437">
        <v>815.74</v>
      </c>
      <c r="ES437">
        <v>0</v>
      </c>
      <c r="ET437">
        <v>0</v>
      </c>
      <c r="EU437">
        <v>0</v>
      </c>
      <c r="EV437">
        <v>815.74</v>
      </c>
      <c r="EW437">
        <v>1.06</v>
      </c>
      <c r="EX437">
        <v>0</v>
      </c>
      <c r="EY437">
        <v>0</v>
      </c>
      <c r="FQ437">
        <v>0</v>
      </c>
      <c r="FR437">
        <f t="shared" si="349"/>
        <v>0</v>
      </c>
      <c r="FS437">
        <v>0</v>
      </c>
      <c r="FX437">
        <v>70</v>
      </c>
      <c r="FY437">
        <v>10</v>
      </c>
      <c r="GA437" t="s">
        <v>3</v>
      </c>
      <c r="GD437">
        <v>0</v>
      </c>
      <c r="GF437">
        <v>561809408</v>
      </c>
      <c r="GG437">
        <v>2</v>
      </c>
      <c r="GH437">
        <v>1</v>
      </c>
      <c r="GI437">
        <v>-2</v>
      </c>
      <c r="GJ437">
        <v>0</v>
      </c>
      <c r="GK437">
        <f>ROUND(R437*(R12)/100,2)</f>
        <v>0</v>
      </c>
      <c r="GL437">
        <f t="shared" si="350"/>
        <v>0</v>
      </c>
      <c r="GM437">
        <f t="shared" si="351"/>
        <v>2936.67</v>
      </c>
      <c r="GN437">
        <f t="shared" si="352"/>
        <v>0</v>
      </c>
      <c r="GO437">
        <f t="shared" si="353"/>
        <v>0</v>
      </c>
      <c r="GP437">
        <f t="shared" si="354"/>
        <v>2936.67</v>
      </c>
      <c r="GR437">
        <v>0</v>
      </c>
      <c r="GS437">
        <v>3</v>
      </c>
      <c r="GT437">
        <v>0</v>
      </c>
      <c r="GU437" t="s">
        <v>3</v>
      </c>
      <c r="GV437">
        <f t="shared" si="355"/>
        <v>0</v>
      </c>
      <c r="GW437">
        <v>1</v>
      </c>
      <c r="GX437">
        <f t="shared" si="356"/>
        <v>0</v>
      </c>
      <c r="HA437">
        <v>0</v>
      </c>
      <c r="HB437">
        <v>0</v>
      </c>
      <c r="HC437">
        <f t="shared" si="357"/>
        <v>0</v>
      </c>
      <c r="HE437" t="s">
        <v>3</v>
      </c>
      <c r="HF437" t="s">
        <v>3</v>
      </c>
      <c r="HM437" t="s">
        <v>3</v>
      </c>
      <c r="HN437" t="s">
        <v>3</v>
      </c>
      <c r="HO437" t="s">
        <v>3</v>
      </c>
      <c r="HP437" t="s">
        <v>3</v>
      </c>
      <c r="HQ437" t="s">
        <v>3</v>
      </c>
      <c r="IK437">
        <v>0</v>
      </c>
    </row>
    <row r="438" spans="1:245" x14ac:dyDescent="0.2">
      <c r="A438">
        <v>17</v>
      </c>
      <c r="B438">
        <v>1</v>
      </c>
      <c r="D438">
        <f>ROW(EtalonRes!A263)</f>
        <v>263</v>
      </c>
      <c r="E438" t="s">
        <v>3</v>
      </c>
      <c r="F438" t="s">
        <v>16</v>
      </c>
      <c r="G438" t="s">
        <v>17</v>
      </c>
      <c r="H438" t="s">
        <v>18</v>
      </c>
      <c r="I438">
        <f>ROUND(680*0.25*0.1/100,9)</f>
        <v>0.17</v>
      </c>
      <c r="J438">
        <v>0</v>
      </c>
      <c r="K438">
        <f>ROUND(680*0.25*0.1/100,9)</f>
        <v>0.17</v>
      </c>
      <c r="O438">
        <f t="shared" si="325"/>
        <v>344.05</v>
      </c>
      <c r="P438">
        <f t="shared" si="326"/>
        <v>0</v>
      </c>
      <c r="Q438">
        <f t="shared" si="327"/>
        <v>0</v>
      </c>
      <c r="R438">
        <f t="shared" si="328"/>
        <v>0</v>
      </c>
      <c r="S438">
        <f t="shared" si="329"/>
        <v>344.05</v>
      </c>
      <c r="T438">
        <f t="shared" si="330"/>
        <v>0</v>
      </c>
      <c r="U438">
        <f t="shared" si="331"/>
        <v>0.6120000000000001</v>
      </c>
      <c r="V438">
        <f t="shared" si="332"/>
        <v>0</v>
      </c>
      <c r="W438">
        <f t="shared" si="333"/>
        <v>0</v>
      </c>
      <c r="X438">
        <f t="shared" si="334"/>
        <v>240.84</v>
      </c>
      <c r="Y438">
        <f t="shared" si="335"/>
        <v>34.409999999999997</v>
      </c>
      <c r="AA438">
        <v>-1</v>
      </c>
      <c r="AB438">
        <f t="shared" si="336"/>
        <v>2023.8</v>
      </c>
      <c r="AC438">
        <f>ROUND(((ES438*4)),6)</f>
        <v>0</v>
      </c>
      <c r="AD438">
        <f>ROUND(((((ET438*4))-((EU438*4)))+AE438),6)</f>
        <v>0</v>
      </c>
      <c r="AE438">
        <f>ROUND(((EU438*4)),6)</f>
        <v>0</v>
      </c>
      <c r="AF438">
        <f>ROUND(((EV438*4)),6)</f>
        <v>2023.8</v>
      </c>
      <c r="AG438">
        <f t="shared" si="337"/>
        <v>0</v>
      </c>
      <c r="AH438">
        <f>((EW438*4))</f>
        <v>3.6</v>
      </c>
      <c r="AI438">
        <f>((EX438*4))</f>
        <v>0</v>
      </c>
      <c r="AJ438">
        <f t="shared" si="338"/>
        <v>0</v>
      </c>
      <c r="AK438">
        <v>505.95</v>
      </c>
      <c r="AL438">
        <v>0</v>
      </c>
      <c r="AM438">
        <v>0</v>
      </c>
      <c r="AN438">
        <v>0</v>
      </c>
      <c r="AO438">
        <v>505.95</v>
      </c>
      <c r="AP438">
        <v>0</v>
      </c>
      <c r="AQ438">
        <v>0.9</v>
      </c>
      <c r="AR438">
        <v>0</v>
      </c>
      <c r="AS438">
        <v>0</v>
      </c>
      <c r="AT438">
        <v>70</v>
      </c>
      <c r="AU438">
        <v>10</v>
      </c>
      <c r="AV438">
        <v>1</v>
      </c>
      <c r="AW438">
        <v>1</v>
      </c>
      <c r="AZ438">
        <v>1</v>
      </c>
      <c r="BA438">
        <v>1</v>
      </c>
      <c r="BB438">
        <v>1</v>
      </c>
      <c r="BC438">
        <v>1</v>
      </c>
      <c r="BD438" t="s">
        <v>3</v>
      </c>
      <c r="BE438" t="s">
        <v>3</v>
      </c>
      <c r="BF438" t="s">
        <v>3</v>
      </c>
      <c r="BG438" t="s">
        <v>3</v>
      </c>
      <c r="BH438">
        <v>0</v>
      </c>
      <c r="BI438">
        <v>4</v>
      </c>
      <c r="BJ438" t="s">
        <v>19</v>
      </c>
      <c r="BM438">
        <v>0</v>
      </c>
      <c r="BN438">
        <v>0</v>
      </c>
      <c r="BO438" t="s">
        <v>3</v>
      </c>
      <c r="BP438">
        <v>0</v>
      </c>
      <c r="BQ438">
        <v>1</v>
      </c>
      <c r="BR438">
        <v>0</v>
      </c>
      <c r="BS438">
        <v>1</v>
      </c>
      <c r="BT438">
        <v>1</v>
      </c>
      <c r="BU438">
        <v>1</v>
      </c>
      <c r="BV438">
        <v>1</v>
      </c>
      <c r="BW438">
        <v>1</v>
      </c>
      <c r="BX438">
        <v>1</v>
      </c>
      <c r="BY438" t="s">
        <v>3</v>
      </c>
      <c r="BZ438">
        <v>70</v>
      </c>
      <c r="CA438">
        <v>10</v>
      </c>
      <c r="CB438" t="s">
        <v>3</v>
      </c>
      <c r="CE438">
        <v>0</v>
      </c>
      <c r="CF438">
        <v>0</v>
      </c>
      <c r="CG438">
        <v>0</v>
      </c>
      <c r="CM438">
        <v>0</v>
      </c>
      <c r="CN438" t="s">
        <v>3</v>
      </c>
      <c r="CO438">
        <v>0</v>
      </c>
      <c r="CP438">
        <f t="shared" si="339"/>
        <v>344.05</v>
      </c>
      <c r="CQ438">
        <f t="shared" si="340"/>
        <v>0</v>
      </c>
      <c r="CR438">
        <f>(((((ET438*4))*BB438-((EU438*4))*BS438)+AE438*BS438)*AV438)</f>
        <v>0</v>
      </c>
      <c r="CS438">
        <f t="shared" si="341"/>
        <v>0</v>
      </c>
      <c r="CT438">
        <f t="shared" si="342"/>
        <v>2023.8</v>
      </c>
      <c r="CU438">
        <f t="shared" si="343"/>
        <v>0</v>
      </c>
      <c r="CV438">
        <f t="shared" si="344"/>
        <v>3.6</v>
      </c>
      <c r="CW438">
        <f t="shared" si="345"/>
        <v>0</v>
      </c>
      <c r="CX438">
        <f t="shared" si="346"/>
        <v>0</v>
      </c>
      <c r="CY438">
        <f t="shared" si="347"/>
        <v>240.83500000000001</v>
      </c>
      <c r="CZ438">
        <f t="shared" si="348"/>
        <v>34.405000000000001</v>
      </c>
      <c r="DC438" t="s">
        <v>3</v>
      </c>
      <c r="DD438" t="s">
        <v>372</v>
      </c>
      <c r="DE438" t="s">
        <v>372</v>
      </c>
      <c r="DF438" t="s">
        <v>372</v>
      </c>
      <c r="DG438" t="s">
        <v>372</v>
      </c>
      <c r="DH438" t="s">
        <v>3</v>
      </c>
      <c r="DI438" t="s">
        <v>372</v>
      </c>
      <c r="DJ438" t="s">
        <v>372</v>
      </c>
      <c r="DK438" t="s">
        <v>3</v>
      </c>
      <c r="DL438" t="s">
        <v>3</v>
      </c>
      <c r="DM438" t="s">
        <v>3</v>
      </c>
      <c r="DN438">
        <v>0</v>
      </c>
      <c r="DO438">
        <v>0</v>
      </c>
      <c r="DP438">
        <v>1</v>
      </c>
      <c r="DQ438">
        <v>1</v>
      </c>
      <c r="DU438">
        <v>1003</v>
      </c>
      <c r="DV438" t="s">
        <v>18</v>
      </c>
      <c r="DW438" t="s">
        <v>18</v>
      </c>
      <c r="DX438">
        <v>100</v>
      </c>
      <c r="DZ438" t="s">
        <v>3</v>
      </c>
      <c r="EA438" t="s">
        <v>3</v>
      </c>
      <c r="EB438" t="s">
        <v>3</v>
      </c>
      <c r="EC438" t="s">
        <v>3</v>
      </c>
      <c r="EE438">
        <v>1441815344</v>
      </c>
      <c r="EF438">
        <v>1</v>
      </c>
      <c r="EG438" t="s">
        <v>21</v>
      </c>
      <c r="EH438">
        <v>0</v>
      </c>
      <c r="EI438" t="s">
        <v>3</v>
      </c>
      <c r="EJ438">
        <v>4</v>
      </c>
      <c r="EK438">
        <v>0</v>
      </c>
      <c r="EL438" t="s">
        <v>22</v>
      </c>
      <c r="EM438" t="s">
        <v>23</v>
      </c>
      <c r="EO438" t="s">
        <v>3</v>
      </c>
      <c r="EQ438">
        <v>1024</v>
      </c>
      <c r="ER438">
        <v>505.95</v>
      </c>
      <c r="ES438">
        <v>0</v>
      </c>
      <c r="ET438">
        <v>0</v>
      </c>
      <c r="EU438">
        <v>0</v>
      </c>
      <c r="EV438">
        <v>505.95</v>
      </c>
      <c r="EW438">
        <v>0.9</v>
      </c>
      <c r="EX438">
        <v>0</v>
      </c>
      <c r="EY438">
        <v>0</v>
      </c>
      <c r="FQ438">
        <v>0</v>
      </c>
      <c r="FR438">
        <f t="shared" si="349"/>
        <v>0</v>
      </c>
      <c r="FS438">
        <v>0</v>
      </c>
      <c r="FX438">
        <v>70</v>
      </c>
      <c r="FY438">
        <v>10</v>
      </c>
      <c r="GA438" t="s">
        <v>3</v>
      </c>
      <c r="GD438">
        <v>0</v>
      </c>
      <c r="GF438">
        <v>-341239612</v>
      </c>
      <c r="GG438">
        <v>2</v>
      </c>
      <c r="GH438">
        <v>1</v>
      </c>
      <c r="GI438">
        <v>-2</v>
      </c>
      <c r="GJ438">
        <v>0</v>
      </c>
      <c r="GK438">
        <f>ROUND(R438*(R12)/100,2)</f>
        <v>0</v>
      </c>
      <c r="GL438">
        <f t="shared" si="350"/>
        <v>0</v>
      </c>
      <c r="GM438">
        <f t="shared" si="351"/>
        <v>619.29999999999995</v>
      </c>
      <c r="GN438">
        <f t="shared" si="352"/>
        <v>0</v>
      </c>
      <c r="GO438">
        <f t="shared" si="353"/>
        <v>0</v>
      </c>
      <c r="GP438">
        <f t="shared" si="354"/>
        <v>619.29999999999995</v>
      </c>
      <c r="GR438">
        <v>0</v>
      </c>
      <c r="GS438">
        <v>3</v>
      </c>
      <c r="GT438">
        <v>0</v>
      </c>
      <c r="GU438" t="s">
        <v>3</v>
      </c>
      <c r="GV438">
        <f t="shared" si="355"/>
        <v>0</v>
      </c>
      <c r="GW438">
        <v>1</v>
      </c>
      <c r="GX438">
        <f t="shared" si="356"/>
        <v>0</v>
      </c>
      <c r="HA438">
        <v>0</v>
      </c>
      <c r="HB438">
        <v>0</v>
      </c>
      <c r="HC438">
        <f t="shared" si="357"/>
        <v>0</v>
      </c>
      <c r="HE438" t="s">
        <v>3</v>
      </c>
      <c r="HF438" t="s">
        <v>3</v>
      </c>
      <c r="HM438" t="s">
        <v>3</v>
      </c>
      <c r="HN438" t="s">
        <v>3</v>
      </c>
      <c r="HO438" t="s">
        <v>3</v>
      </c>
      <c r="HP438" t="s">
        <v>3</v>
      </c>
      <c r="HQ438" t="s">
        <v>3</v>
      </c>
      <c r="IK438">
        <v>0</v>
      </c>
    </row>
    <row r="439" spans="1:245" x14ac:dyDescent="0.2">
      <c r="A439">
        <v>17</v>
      </c>
      <c r="B439">
        <v>1</v>
      </c>
      <c r="D439">
        <f>ROW(EtalonRes!A264)</f>
        <v>264</v>
      </c>
      <c r="E439" t="s">
        <v>3</v>
      </c>
      <c r="F439" t="s">
        <v>24</v>
      </c>
      <c r="G439" t="s">
        <v>25</v>
      </c>
      <c r="H439" t="s">
        <v>18</v>
      </c>
      <c r="I439">
        <f>ROUND(680*0.75*0.1/100,9)</f>
        <v>0.51</v>
      </c>
      <c r="J439">
        <v>0</v>
      </c>
      <c r="K439">
        <f>ROUND(680*0.75*0.1/100,9)</f>
        <v>0.51</v>
      </c>
      <c r="O439">
        <f t="shared" si="325"/>
        <v>3027.63</v>
      </c>
      <c r="P439">
        <f t="shared" si="326"/>
        <v>0</v>
      </c>
      <c r="Q439">
        <f t="shared" si="327"/>
        <v>0</v>
      </c>
      <c r="R439">
        <f t="shared" si="328"/>
        <v>0</v>
      </c>
      <c r="S439">
        <f t="shared" si="329"/>
        <v>3027.63</v>
      </c>
      <c r="T439">
        <f t="shared" si="330"/>
        <v>0</v>
      </c>
      <c r="U439">
        <f t="shared" si="331"/>
        <v>5.3856000000000002</v>
      </c>
      <c r="V439">
        <f t="shared" si="332"/>
        <v>0</v>
      </c>
      <c r="W439">
        <f t="shared" si="333"/>
        <v>0</v>
      </c>
      <c r="X439">
        <f t="shared" si="334"/>
        <v>2119.34</v>
      </c>
      <c r="Y439">
        <f t="shared" si="335"/>
        <v>302.76</v>
      </c>
      <c r="AA439">
        <v>-1</v>
      </c>
      <c r="AB439">
        <f t="shared" si="336"/>
        <v>5936.52</v>
      </c>
      <c r="AC439">
        <f>ROUND(((ES439*4)),6)</f>
        <v>0</v>
      </c>
      <c r="AD439">
        <f>ROUND(((((ET439*4))-((EU439*4)))+AE439),6)</f>
        <v>0</v>
      </c>
      <c r="AE439">
        <f>ROUND(((EU439*4)),6)</f>
        <v>0</v>
      </c>
      <c r="AF439">
        <f>ROUND(((EV439*4)),6)</f>
        <v>5936.52</v>
      </c>
      <c r="AG439">
        <f t="shared" si="337"/>
        <v>0</v>
      </c>
      <c r="AH439">
        <f>((EW439*4))</f>
        <v>10.56</v>
      </c>
      <c r="AI439">
        <f>((EX439*4))</f>
        <v>0</v>
      </c>
      <c r="AJ439">
        <f t="shared" si="338"/>
        <v>0</v>
      </c>
      <c r="AK439">
        <v>1484.13</v>
      </c>
      <c r="AL439">
        <v>0</v>
      </c>
      <c r="AM439">
        <v>0</v>
      </c>
      <c r="AN439">
        <v>0</v>
      </c>
      <c r="AO439">
        <v>1484.13</v>
      </c>
      <c r="AP439">
        <v>0</v>
      </c>
      <c r="AQ439">
        <v>2.64</v>
      </c>
      <c r="AR439">
        <v>0</v>
      </c>
      <c r="AS439">
        <v>0</v>
      </c>
      <c r="AT439">
        <v>70</v>
      </c>
      <c r="AU439">
        <v>10</v>
      </c>
      <c r="AV439">
        <v>1</v>
      </c>
      <c r="AW439">
        <v>1</v>
      </c>
      <c r="AZ439">
        <v>1</v>
      </c>
      <c r="BA439">
        <v>1</v>
      </c>
      <c r="BB439">
        <v>1</v>
      </c>
      <c r="BC439">
        <v>1</v>
      </c>
      <c r="BD439" t="s">
        <v>3</v>
      </c>
      <c r="BE439" t="s">
        <v>3</v>
      </c>
      <c r="BF439" t="s">
        <v>3</v>
      </c>
      <c r="BG439" t="s">
        <v>3</v>
      </c>
      <c r="BH439">
        <v>0</v>
      </c>
      <c r="BI439">
        <v>4</v>
      </c>
      <c r="BJ439" t="s">
        <v>26</v>
      </c>
      <c r="BM439">
        <v>0</v>
      </c>
      <c r="BN439">
        <v>0</v>
      </c>
      <c r="BO439" t="s">
        <v>3</v>
      </c>
      <c r="BP439">
        <v>0</v>
      </c>
      <c r="BQ439">
        <v>1</v>
      </c>
      <c r="BR439">
        <v>0</v>
      </c>
      <c r="BS439">
        <v>1</v>
      </c>
      <c r="BT439">
        <v>1</v>
      </c>
      <c r="BU439">
        <v>1</v>
      </c>
      <c r="BV439">
        <v>1</v>
      </c>
      <c r="BW439">
        <v>1</v>
      </c>
      <c r="BX439">
        <v>1</v>
      </c>
      <c r="BY439" t="s">
        <v>3</v>
      </c>
      <c r="BZ439">
        <v>70</v>
      </c>
      <c r="CA439">
        <v>10</v>
      </c>
      <c r="CB439" t="s">
        <v>3</v>
      </c>
      <c r="CE439">
        <v>0</v>
      </c>
      <c r="CF439">
        <v>0</v>
      </c>
      <c r="CG439">
        <v>0</v>
      </c>
      <c r="CM439">
        <v>0</v>
      </c>
      <c r="CN439" t="s">
        <v>3</v>
      </c>
      <c r="CO439">
        <v>0</v>
      </c>
      <c r="CP439">
        <f t="shared" si="339"/>
        <v>3027.63</v>
      </c>
      <c r="CQ439">
        <f t="shared" si="340"/>
        <v>0</v>
      </c>
      <c r="CR439">
        <f>(((((ET439*4))*BB439-((EU439*4))*BS439)+AE439*BS439)*AV439)</f>
        <v>0</v>
      </c>
      <c r="CS439">
        <f t="shared" si="341"/>
        <v>0</v>
      </c>
      <c r="CT439">
        <f t="shared" si="342"/>
        <v>5936.52</v>
      </c>
      <c r="CU439">
        <f t="shared" si="343"/>
        <v>0</v>
      </c>
      <c r="CV439">
        <f t="shared" si="344"/>
        <v>10.56</v>
      </c>
      <c r="CW439">
        <f t="shared" si="345"/>
        <v>0</v>
      </c>
      <c r="CX439">
        <f t="shared" si="346"/>
        <v>0</v>
      </c>
      <c r="CY439">
        <f t="shared" si="347"/>
        <v>2119.3409999999999</v>
      </c>
      <c r="CZ439">
        <f t="shared" si="348"/>
        <v>302.76300000000003</v>
      </c>
      <c r="DC439" t="s">
        <v>3</v>
      </c>
      <c r="DD439" t="s">
        <v>372</v>
      </c>
      <c r="DE439" t="s">
        <v>372</v>
      </c>
      <c r="DF439" t="s">
        <v>372</v>
      </c>
      <c r="DG439" t="s">
        <v>372</v>
      </c>
      <c r="DH439" t="s">
        <v>3</v>
      </c>
      <c r="DI439" t="s">
        <v>372</v>
      </c>
      <c r="DJ439" t="s">
        <v>372</v>
      </c>
      <c r="DK439" t="s">
        <v>3</v>
      </c>
      <c r="DL439" t="s">
        <v>3</v>
      </c>
      <c r="DM439" t="s">
        <v>3</v>
      </c>
      <c r="DN439">
        <v>0</v>
      </c>
      <c r="DO439">
        <v>0</v>
      </c>
      <c r="DP439">
        <v>1</v>
      </c>
      <c r="DQ439">
        <v>1</v>
      </c>
      <c r="DU439">
        <v>1003</v>
      </c>
      <c r="DV439" t="s">
        <v>18</v>
      </c>
      <c r="DW439" t="s">
        <v>18</v>
      </c>
      <c r="DX439">
        <v>100</v>
      </c>
      <c r="DZ439" t="s">
        <v>3</v>
      </c>
      <c r="EA439" t="s">
        <v>3</v>
      </c>
      <c r="EB439" t="s">
        <v>3</v>
      </c>
      <c r="EC439" t="s">
        <v>3</v>
      </c>
      <c r="EE439">
        <v>1441815344</v>
      </c>
      <c r="EF439">
        <v>1</v>
      </c>
      <c r="EG439" t="s">
        <v>21</v>
      </c>
      <c r="EH439">
        <v>0</v>
      </c>
      <c r="EI439" t="s">
        <v>3</v>
      </c>
      <c r="EJ439">
        <v>4</v>
      </c>
      <c r="EK439">
        <v>0</v>
      </c>
      <c r="EL439" t="s">
        <v>22</v>
      </c>
      <c r="EM439" t="s">
        <v>23</v>
      </c>
      <c r="EO439" t="s">
        <v>3</v>
      </c>
      <c r="EQ439">
        <v>1024</v>
      </c>
      <c r="ER439">
        <v>1484.13</v>
      </c>
      <c r="ES439">
        <v>0</v>
      </c>
      <c r="ET439">
        <v>0</v>
      </c>
      <c r="EU439">
        <v>0</v>
      </c>
      <c r="EV439">
        <v>1484.13</v>
      </c>
      <c r="EW439">
        <v>2.64</v>
      </c>
      <c r="EX439">
        <v>0</v>
      </c>
      <c r="EY439">
        <v>0</v>
      </c>
      <c r="FQ439">
        <v>0</v>
      </c>
      <c r="FR439">
        <f t="shared" si="349"/>
        <v>0</v>
      </c>
      <c r="FS439">
        <v>0</v>
      </c>
      <c r="FX439">
        <v>70</v>
      </c>
      <c r="FY439">
        <v>10</v>
      </c>
      <c r="GA439" t="s">
        <v>3</v>
      </c>
      <c r="GD439">
        <v>0</v>
      </c>
      <c r="GF439">
        <v>1802126441</v>
      </c>
      <c r="GG439">
        <v>2</v>
      </c>
      <c r="GH439">
        <v>1</v>
      </c>
      <c r="GI439">
        <v>-2</v>
      </c>
      <c r="GJ439">
        <v>0</v>
      </c>
      <c r="GK439">
        <f>ROUND(R439*(R12)/100,2)</f>
        <v>0</v>
      </c>
      <c r="GL439">
        <f t="shared" si="350"/>
        <v>0</v>
      </c>
      <c r="GM439">
        <f t="shared" si="351"/>
        <v>5449.73</v>
      </c>
      <c r="GN439">
        <f t="shared" si="352"/>
        <v>0</v>
      </c>
      <c r="GO439">
        <f t="shared" si="353"/>
        <v>0</v>
      </c>
      <c r="GP439">
        <f t="shared" si="354"/>
        <v>5449.73</v>
      </c>
      <c r="GR439">
        <v>0</v>
      </c>
      <c r="GS439">
        <v>3</v>
      </c>
      <c r="GT439">
        <v>0</v>
      </c>
      <c r="GU439" t="s">
        <v>3</v>
      </c>
      <c r="GV439">
        <f t="shared" si="355"/>
        <v>0</v>
      </c>
      <c r="GW439">
        <v>1</v>
      </c>
      <c r="GX439">
        <f t="shared" si="356"/>
        <v>0</v>
      </c>
      <c r="HA439">
        <v>0</v>
      </c>
      <c r="HB439">
        <v>0</v>
      </c>
      <c r="HC439">
        <f t="shared" si="357"/>
        <v>0</v>
      </c>
      <c r="HE439" t="s">
        <v>3</v>
      </c>
      <c r="HF439" t="s">
        <v>3</v>
      </c>
      <c r="HM439" t="s">
        <v>3</v>
      </c>
      <c r="HN439" t="s">
        <v>3</v>
      </c>
      <c r="HO439" t="s">
        <v>3</v>
      </c>
      <c r="HP439" t="s">
        <v>3</v>
      </c>
      <c r="HQ439" t="s">
        <v>3</v>
      </c>
      <c r="IK439">
        <v>0</v>
      </c>
    </row>
    <row r="441" spans="1:245" x14ac:dyDescent="0.2">
      <c r="A441" s="2">
        <v>51</v>
      </c>
      <c r="B441" s="2">
        <f>B420</f>
        <v>1</v>
      </c>
      <c r="C441" s="2">
        <f>A420</f>
        <v>5</v>
      </c>
      <c r="D441" s="2">
        <f>ROW(A420)</f>
        <v>420</v>
      </c>
      <c r="E441" s="2"/>
      <c r="F441" s="2" t="str">
        <f>IF(F420&lt;&gt;"",F420,"")</f>
        <v>Новый подраздел</v>
      </c>
      <c r="G441" s="2" t="str">
        <f>IF(G420&lt;&gt;"",G420,"")</f>
        <v>Кондиционирование</v>
      </c>
      <c r="H441" s="2">
        <v>0</v>
      </c>
      <c r="I441" s="2"/>
      <c r="J441" s="2"/>
      <c r="K441" s="2"/>
      <c r="L441" s="2"/>
      <c r="M441" s="2"/>
      <c r="N441" s="2"/>
      <c r="O441" s="2">
        <f t="shared" ref="O441:T441" si="360">ROUND(AB441,2)</f>
        <v>99213.18</v>
      </c>
      <c r="P441" s="2">
        <f t="shared" si="360"/>
        <v>3650.82</v>
      </c>
      <c r="Q441" s="2">
        <f t="shared" si="360"/>
        <v>5566.11</v>
      </c>
      <c r="R441" s="2">
        <f t="shared" si="360"/>
        <v>3471.49</v>
      </c>
      <c r="S441" s="2">
        <f t="shared" si="360"/>
        <v>89996.25</v>
      </c>
      <c r="T441" s="2">
        <f t="shared" si="360"/>
        <v>0</v>
      </c>
      <c r="U441" s="2">
        <f>AH441</f>
        <v>135.54000000000002</v>
      </c>
      <c r="V441" s="2">
        <f>AI441</f>
        <v>0</v>
      </c>
      <c r="W441" s="2">
        <f>ROUND(AJ441,2)</f>
        <v>0</v>
      </c>
      <c r="X441" s="2">
        <f>ROUND(AK441,2)</f>
        <v>62997.38</v>
      </c>
      <c r="Y441" s="2">
        <f>ROUND(AL441,2)</f>
        <v>8999.6299999999992</v>
      </c>
      <c r="Z441" s="2"/>
      <c r="AA441" s="2"/>
      <c r="AB441" s="2">
        <f>ROUND(SUMIF(AA424:AA439,"=1470268931",O424:O439),2)</f>
        <v>99213.18</v>
      </c>
      <c r="AC441" s="2">
        <f>ROUND(SUMIF(AA424:AA439,"=1470268931",P424:P439),2)</f>
        <v>3650.82</v>
      </c>
      <c r="AD441" s="2">
        <f>ROUND(SUMIF(AA424:AA439,"=1470268931",Q424:Q439),2)</f>
        <v>5566.11</v>
      </c>
      <c r="AE441" s="2">
        <f>ROUND(SUMIF(AA424:AA439,"=1470268931",R424:R439),2)</f>
        <v>3471.49</v>
      </c>
      <c r="AF441" s="2">
        <f>ROUND(SUMIF(AA424:AA439,"=1470268931",S424:S439),2)</f>
        <v>89996.25</v>
      </c>
      <c r="AG441" s="2">
        <f>ROUND(SUMIF(AA424:AA439,"=1470268931",T424:T439),2)</f>
        <v>0</v>
      </c>
      <c r="AH441" s="2">
        <f>SUMIF(AA424:AA439,"=1470268931",U424:U439)</f>
        <v>135.54000000000002</v>
      </c>
      <c r="AI441" s="2">
        <f>SUMIF(AA424:AA439,"=1470268931",V424:V439)</f>
        <v>0</v>
      </c>
      <c r="AJ441" s="2">
        <f>ROUND(SUMIF(AA424:AA439,"=1470268931",W424:W439),2)</f>
        <v>0</v>
      </c>
      <c r="AK441" s="2">
        <f>ROUND(SUMIF(AA424:AA439,"=1470268931",X424:X439),2)</f>
        <v>62997.38</v>
      </c>
      <c r="AL441" s="2">
        <f>ROUND(SUMIF(AA424:AA439,"=1470268931",Y424:Y439),2)</f>
        <v>8999.6299999999992</v>
      </c>
      <c r="AM441" s="2"/>
      <c r="AN441" s="2"/>
      <c r="AO441" s="2">
        <f t="shared" ref="AO441:BD441" si="361">ROUND(BX441,2)</f>
        <v>0</v>
      </c>
      <c r="AP441" s="2">
        <f t="shared" si="361"/>
        <v>0</v>
      </c>
      <c r="AQ441" s="2">
        <f t="shared" si="361"/>
        <v>0</v>
      </c>
      <c r="AR441" s="2">
        <f t="shared" si="361"/>
        <v>174959.4</v>
      </c>
      <c r="AS441" s="2">
        <f t="shared" si="361"/>
        <v>0</v>
      </c>
      <c r="AT441" s="2">
        <f t="shared" si="361"/>
        <v>0</v>
      </c>
      <c r="AU441" s="2">
        <f t="shared" si="361"/>
        <v>174959.4</v>
      </c>
      <c r="AV441" s="2">
        <f t="shared" si="361"/>
        <v>3650.82</v>
      </c>
      <c r="AW441" s="2">
        <f t="shared" si="361"/>
        <v>3650.82</v>
      </c>
      <c r="AX441" s="2">
        <f t="shared" si="361"/>
        <v>0</v>
      </c>
      <c r="AY441" s="2">
        <f t="shared" si="361"/>
        <v>3650.82</v>
      </c>
      <c r="AZ441" s="2">
        <f t="shared" si="361"/>
        <v>0</v>
      </c>
      <c r="BA441" s="2">
        <f t="shared" si="361"/>
        <v>0</v>
      </c>
      <c r="BB441" s="2">
        <f t="shared" si="361"/>
        <v>0</v>
      </c>
      <c r="BC441" s="2">
        <f t="shared" si="361"/>
        <v>0</v>
      </c>
      <c r="BD441" s="2">
        <f t="shared" si="361"/>
        <v>0</v>
      </c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>
        <f>ROUND(SUMIF(AA424:AA439,"=1470268931",FQ424:FQ439),2)</f>
        <v>0</v>
      </c>
      <c r="BY441" s="2">
        <f>ROUND(SUMIF(AA424:AA439,"=1470268931",FR424:FR439),2)</f>
        <v>0</v>
      </c>
      <c r="BZ441" s="2">
        <f>ROUND(SUMIF(AA424:AA439,"=1470268931",GL424:GL439),2)</f>
        <v>0</v>
      </c>
      <c r="CA441" s="2">
        <f>ROUND(SUMIF(AA424:AA439,"=1470268931",GM424:GM439),2)</f>
        <v>174959.4</v>
      </c>
      <c r="CB441" s="2">
        <f>ROUND(SUMIF(AA424:AA439,"=1470268931",GN424:GN439),2)</f>
        <v>0</v>
      </c>
      <c r="CC441" s="2">
        <f>ROUND(SUMIF(AA424:AA439,"=1470268931",GO424:GO439),2)</f>
        <v>0</v>
      </c>
      <c r="CD441" s="2">
        <f>ROUND(SUMIF(AA424:AA439,"=1470268931",GP424:GP439),2)</f>
        <v>174959.4</v>
      </c>
      <c r="CE441" s="2">
        <f>AC441-BX441</f>
        <v>3650.82</v>
      </c>
      <c r="CF441" s="2">
        <f>AC441-BY441</f>
        <v>3650.82</v>
      </c>
      <c r="CG441" s="2">
        <f>BX441-BZ441</f>
        <v>0</v>
      </c>
      <c r="CH441" s="2">
        <f>AC441-BX441-BY441+BZ441</f>
        <v>3650.82</v>
      </c>
      <c r="CI441" s="2">
        <f>BY441-BZ441</f>
        <v>0</v>
      </c>
      <c r="CJ441" s="2">
        <f>ROUND(SUMIF(AA424:AA439,"=1470268931",GX424:GX439),2)</f>
        <v>0</v>
      </c>
      <c r="CK441" s="2">
        <f>ROUND(SUMIF(AA424:AA439,"=1470268931",GY424:GY439),2)</f>
        <v>0</v>
      </c>
      <c r="CL441" s="2">
        <f>ROUND(SUMIF(AA424:AA439,"=1470268931",GZ424:GZ439),2)</f>
        <v>0</v>
      </c>
      <c r="CM441" s="2">
        <f>ROUND(SUMIF(AA424:AA439,"=1470268931",HD424:HD439),2)</f>
        <v>0</v>
      </c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3"/>
      <c r="DH441" s="3"/>
      <c r="DI441" s="3"/>
      <c r="DJ441" s="3"/>
      <c r="DK441" s="3"/>
      <c r="DL441" s="3"/>
      <c r="DM441" s="3"/>
      <c r="DN441" s="3"/>
      <c r="DO441" s="3"/>
      <c r="DP441" s="3"/>
      <c r="DQ441" s="3"/>
      <c r="DR441" s="3"/>
      <c r="DS441" s="3"/>
      <c r="DT441" s="3"/>
      <c r="DU441" s="3"/>
      <c r="DV441" s="3"/>
      <c r="DW441" s="3"/>
      <c r="DX441" s="3"/>
      <c r="DY441" s="3"/>
      <c r="DZ441" s="3"/>
      <c r="EA441" s="3"/>
      <c r="EB441" s="3"/>
      <c r="EC441" s="3"/>
      <c r="ED441" s="3"/>
      <c r="EE441" s="3"/>
      <c r="EF441" s="3"/>
      <c r="EG441" s="3"/>
      <c r="EH441" s="3"/>
      <c r="EI441" s="3"/>
      <c r="EJ441" s="3"/>
      <c r="EK441" s="3"/>
      <c r="EL441" s="3"/>
      <c r="EM441" s="3"/>
      <c r="EN441" s="3"/>
      <c r="EO441" s="3"/>
      <c r="EP441" s="3"/>
      <c r="EQ441" s="3"/>
      <c r="ER441" s="3"/>
      <c r="ES441" s="3"/>
      <c r="ET441" s="3"/>
      <c r="EU441" s="3"/>
      <c r="EV441" s="3"/>
      <c r="EW441" s="3"/>
      <c r="EX441" s="3"/>
      <c r="EY441" s="3"/>
      <c r="EZ441" s="3"/>
      <c r="FA441" s="3"/>
      <c r="FB441" s="3"/>
      <c r="FC441" s="3"/>
      <c r="FD441" s="3"/>
      <c r="FE441" s="3"/>
      <c r="FF441" s="3"/>
      <c r="FG441" s="3"/>
      <c r="FH441" s="3"/>
      <c r="FI441" s="3"/>
      <c r="FJ441" s="3"/>
      <c r="FK441" s="3"/>
      <c r="FL441" s="3"/>
      <c r="FM441" s="3"/>
      <c r="FN441" s="3"/>
      <c r="FO441" s="3"/>
      <c r="FP441" s="3"/>
      <c r="FQ441" s="3"/>
      <c r="FR441" s="3"/>
      <c r="FS441" s="3"/>
      <c r="FT441" s="3"/>
      <c r="FU441" s="3"/>
      <c r="FV441" s="3"/>
      <c r="FW441" s="3"/>
      <c r="FX441" s="3"/>
      <c r="FY441" s="3"/>
      <c r="FZ441" s="3"/>
      <c r="GA441" s="3"/>
      <c r="GB441" s="3"/>
      <c r="GC441" s="3"/>
      <c r="GD441" s="3"/>
      <c r="GE441" s="3"/>
      <c r="GF441" s="3"/>
      <c r="GG441" s="3"/>
      <c r="GH441" s="3"/>
      <c r="GI441" s="3"/>
      <c r="GJ441" s="3"/>
      <c r="GK441" s="3"/>
      <c r="GL441" s="3"/>
      <c r="GM441" s="3"/>
      <c r="GN441" s="3"/>
      <c r="GO441" s="3"/>
      <c r="GP441" s="3"/>
      <c r="GQ441" s="3"/>
      <c r="GR441" s="3"/>
      <c r="GS441" s="3"/>
      <c r="GT441" s="3"/>
      <c r="GU441" s="3"/>
      <c r="GV441" s="3"/>
      <c r="GW441" s="3"/>
      <c r="GX441" s="3">
        <v>0</v>
      </c>
    </row>
    <row r="443" spans="1:245" x14ac:dyDescent="0.2">
      <c r="A443" s="4">
        <v>50</v>
      </c>
      <c r="B443" s="4">
        <v>0</v>
      </c>
      <c r="C443" s="4">
        <v>0</v>
      </c>
      <c r="D443" s="4">
        <v>1</v>
      </c>
      <c r="E443" s="4">
        <v>201</v>
      </c>
      <c r="F443" s="4">
        <f>ROUND(Source!O441,O443)</f>
        <v>99213.18</v>
      </c>
      <c r="G443" s="4" t="s">
        <v>70</v>
      </c>
      <c r="H443" s="4" t="s">
        <v>71</v>
      </c>
      <c r="I443" s="4"/>
      <c r="J443" s="4"/>
      <c r="K443" s="4">
        <v>201</v>
      </c>
      <c r="L443" s="4">
        <v>1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99213.18</v>
      </c>
      <c r="X443" s="4">
        <v>1</v>
      </c>
      <c r="Y443" s="4">
        <v>99213.18</v>
      </c>
      <c r="Z443" s="4"/>
      <c r="AA443" s="4"/>
      <c r="AB443" s="4"/>
    </row>
    <row r="444" spans="1:245" x14ac:dyDescent="0.2">
      <c r="A444" s="4">
        <v>50</v>
      </c>
      <c r="B444" s="4">
        <v>0</v>
      </c>
      <c r="C444" s="4">
        <v>0</v>
      </c>
      <c r="D444" s="4">
        <v>1</v>
      </c>
      <c r="E444" s="4">
        <v>202</v>
      </c>
      <c r="F444" s="4">
        <f>ROUND(Source!P441,O444)</f>
        <v>3650.82</v>
      </c>
      <c r="G444" s="4" t="s">
        <v>72</v>
      </c>
      <c r="H444" s="4" t="s">
        <v>73</v>
      </c>
      <c r="I444" s="4"/>
      <c r="J444" s="4"/>
      <c r="K444" s="4">
        <v>202</v>
      </c>
      <c r="L444" s="4">
        <v>2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3650.82</v>
      </c>
      <c r="X444" s="4">
        <v>1</v>
      </c>
      <c r="Y444" s="4">
        <v>3650.82</v>
      </c>
      <c r="Z444" s="4"/>
      <c r="AA444" s="4"/>
      <c r="AB444" s="4"/>
    </row>
    <row r="445" spans="1:245" x14ac:dyDescent="0.2">
      <c r="A445" s="4">
        <v>50</v>
      </c>
      <c r="B445" s="4">
        <v>0</v>
      </c>
      <c r="C445" s="4">
        <v>0</v>
      </c>
      <c r="D445" s="4">
        <v>1</v>
      </c>
      <c r="E445" s="4">
        <v>222</v>
      </c>
      <c r="F445" s="4">
        <f>ROUND(Source!AO441,O445)</f>
        <v>0</v>
      </c>
      <c r="G445" s="4" t="s">
        <v>74</v>
      </c>
      <c r="H445" s="4" t="s">
        <v>75</v>
      </c>
      <c r="I445" s="4"/>
      <c r="J445" s="4"/>
      <c r="K445" s="4">
        <v>222</v>
      </c>
      <c r="L445" s="4">
        <v>3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0</v>
      </c>
      <c r="X445" s="4">
        <v>1</v>
      </c>
      <c r="Y445" s="4">
        <v>0</v>
      </c>
      <c r="Z445" s="4"/>
      <c r="AA445" s="4"/>
      <c r="AB445" s="4"/>
    </row>
    <row r="446" spans="1:245" x14ac:dyDescent="0.2">
      <c r="A446" s="4">
        <v>50</v>
      </c>
      <c r="B446" s="4">
        <v>0</v>
      </c>
      <c r="C446" s="4">
        <v>0</v>
      </c>
      <c r="D446" s="4">
        <v>1</v>
      </c>
      <c r="E446" s="4">
        <v>225</v>
      </c>
      <c r="F446" s="4">
        <f>ROUND(Source!AV441,O446)</f>
        <v>3650.82</v>
      </c>
      <c r="G446" s="4" t="s">
        <v>76</v>
      </c>
      <c r="H446" s="4" t="s">
        <v>77</v>
      </c>
      <c r="I446" s="4"/>
      <c r="J446" s="4"/>
      <c r="K446" s="4">
        <v>225</v>
      </c>
      <c r="L446" s="4">
        <v>4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3650.82</v>
      </c>
      <c r="X446" s="4">
        <v>1</v>
      </c>
      <c r="Y446" s="4">
        <v>3650.82</v>
      </c>
      <c r="Z446" s="4"/>
      <c r="AA446" s="4"/>
      <c r="AB446" s="4"/>
    </row>
    <row r="447" spans="1:245" x14ac:dyDescent="0.2">
      <c r="A447" s="4">
        <v>50</v>
      </c>
      <c r="B447" s="4">
        <v>0</v>
      </c>
      <c r="C447" s="4">
        <v>0</v>
      </c>
      <c r="D447" s="4">
        <v>1</v>
      </c>
      <c r="E447" s="4">
        <v>226</v>
      </c>
      <c r="F447" s="4">
        <f>ROUND(Source!AW441,O447)</f>
        <v>3650.82</v>
      </c>
      <c r="G447" s="4" t="s">
        <v>78</v>
      </c>
      <c r="H447" s="4" t="s">
        <v>79</v>
      </c>
      <c r="I447" s="4"/>
      <c r="J447" s="4"/>
      <c r="K447" s="4">
        <v>226</v>
      </c>
      <c r="L447" s="4">
        <v>5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3650.82</v>
      </c>
      <c r="X447" s="4">
        <v>1</v>
      </c>
      <c r="Y447" s="4">
        <v>3650.82</v>
      </c>
      <c r="Z447" s="4"/>
      <c r="AA447" s="4"/>
      <c r="AB447" s="4"/>
    </row>
    <row r="448" spans="1:245" x14ac:dyDescent="0.2">
      <c r="A448" s="4">
        <v>50</v>
      </c>
      <c r="B448" s="4">
        <v>0</v>
      </c>
      <c r="C448" s="4">
        <v>0</v>
      </c>
      <c r="D448" s="4">
        <v>1</v>
      </c>
      <c r="E448" s="4">
        <v>227</v>
      </c>
      <c r="F448" s="4">
        <f>ROUND(Source!AX441,O448)</f>
        <v>0</v>
      </c>
      <c r="G448" s="4" t="s">
        <v>80</v>
      </c>
      <c r="H448" s="4" t="s">
        <v>81</v>
      </c>
      <c r="I448" s="4"/>
      <c r="J448" s="4"/>
      <c r="K448" s="4">
        <v>227</v>
      </c>
      <c r="L448" s="4">
        <v>6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0</v>
      </c>
      <c r="X448" s="4">
        <v>1</v>
      </c>
      <c r="Y448" s="4">
        <v>0</v>
      </c>
      <c r="Z448" s="4"/>
      <c r="AA448" s="4"/>
      <c r="AB448" s="4"/>
    </row>
    <row r="449" spans="1:28" x14ac:dyDescent="0.2">
      <c r="A449" s="4">
        <v>50</v>
      </c>
      <c r="B449" s="4">
        <v>0</v>
      </c>
      <c r="C449" s="4">
        <v>0</v>
      </c>
      <c r="D449" s="4">
        <v>1</v>
      </c>
      <c r="E449" s="4">
        <v>228</v>
      </c>
      <c r="F449" s="4">
        <f>ROUND(Source!AY441,O449)</f>
        <v>3650.82</v>
      </c>
      <c r="G449" s="4" t="s">
        <v>82</v>
      </c>
      <c r="H449" s="4" t="s">
        <v>83</v>
      </c>
      <c r="I449" s="4"/>
      <c r="J449" s="4"/>
      <c r="K449" s="4">
        <v>228</v>
      </c>
      <c r="L449" s="4">
        <v>7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3650.82</v>
      </c>
      <c r="X449" s="4">
        <v>1</v>
      </c>
      <c r="Y449" s="4">
        <v>3650.82</v>
      </c>
      <c r="Z449" s="4"/>
      <c r="AA449" s="4"/>
      <c r="AB449" s="4"/>
    </row>
    <row r="450" spans="1:28" x14ac:dyDescent="0.2">
      <c r="A450" s="4">
        <v>50</v>
      </c>
      <c r="B450" s="4">
        <v>0</v>
      </c>
      <c r="C450" s="4">
        <v>0</v>
      </c>
      <c r="D450" s="4">
        <v>1</v>
      </c>
      <c r="E450" s="4">
        <v>216</v>
      </c>
      <c r="F450" s="4">
        <f>ROUND(Source!AP441,O450)</f>
        <v>0</v>
      </c>
      <c r="G450" s="4" t="s">
        <v>84</v>
      </c>
      <c r="H450" s="4" t="s">
        <v>85</v>
      </c>
      <c r="I450" s="4"/>
      <c r="J450" s="4"/>
      <c r="K450" s="4">
        <v>216</v>
      </c>
      <c r="L450" s="4">
        <v>8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8" x14ac:dyDescent="0.2">
      <c r="A451" s="4">
        <v>50</v>
      </c>
      <c r="B451" s="4">
        <v>0</v>
      </c>
      <c r="C451" s="4">
        <v>0</v>
      </c>
      <c r="D451" s="4">
        <v>1</v>
      </c>
      <c r="E451" s="4">
        <v>223</v>
      </c>
      <c r="F451" s="4">
        <f>ROUND(Source!AQ441,O451)</f>
        <v>0</v>
      </c>
      <c r="G451" s="4" t="s">
        <v>86</v>
      </c>
      <c r="H451" s="4" t="s">
        <v>87</v>
      </c>
      <c r="I451" s="4"/>
      <c r="J451" s="4"/>
      <c r="K451" s="4">
        <v>223</v>
      </c>
      <c r="L451" s="4">
        <v>9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8" x14ac:dyDescent="0.2">
      <c r="A452" s="4">
        <v>50</v>
      </c>
      <c r="B452" s="4">
        <v>0</v>
      </c>
      <c r="C452" s="4">
        <v>0</v>
      </c>
      <c r="D452" s="4">
        <v>1</v>
      </c>
      <c r="E452" s="4">
        <v>229</v>
      </c>
      <c r="F452" s="4">
        <f>ROUND(Source!AZ441,O452)</f>
        <v>0</v>
      </c>
      <c r="G452" s="4" t="s">
        <v>88</v>
      </c>
      <c r="H452" s="4" t="s">
        <v>89</v>
      </c>
      <c r="I452" s="4"/>
      <c r="J452" s="4"/>
      <c r="K452" s="4">
        <v>229</v>
      </c>
      <c r="L452" s="4">
        <v>10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0</v>
      </c>
      <c r="X452" s="4">
        <v>1</v>
      </c>
      <c r="Y452" s="4">
        <v>0</v>
      </c>
      <c r="Z452" s="4"/>
      <c r="AA452" s="4"/>
      <c r="AB452" s="4"/>
    </row>
    <row r="453" spans="1:28" x14ac:dyDescent="0.2">
      <c r="A453" s="4">
        <v>50</v>
      </c>
      <c r="B453" s="4">
        <v>0</v>
      </c>
      <c r="C453" s="4">
        <v>0</v>
      </c>
      <c r="D453" s="4">
        <v>1</v>
      </c>
      <c r="E453" s="4">
        <v>203</v>
      </c>
      <c r="F453" s="4">
        <f>ROUND(Source!Q441,O453)</f>
        <v>5566.11</v>
      </c>
      <c r="G453" s="4" t="s">
        <v>90</v>
      </c>
      <c r="H453" s="4" t="s">
        <v>91</v>
      </c>
      <c r="I453" s="4"/>
      <c r="J453" s="4"/>
      <c r="K453" s="4">
        <v>203</v>
      </c>
      <c r="L453" s="4">
        <v>11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5566.11</v>
      </c>
      <c r="X453" s="4">
        <v>1</v>
      </c>
      <c r="Y453" s="4">
        <v>5566.11</v>
      </c>
      <c r="Z453" s="4"/>
      <c r="AA453" s="4"/>
      <c r="AB453" s="4"/>
    </row>
    <row r="454" spans="1:28" x14ac:dyDescent="0.2">
      <c r="A454" s="4">
        <v>50</v>
      </c>
      <c r="B454" s="4">
        <v>0</v>
      </c>
      <c r="C454" s="4">
        <v>0</v>
      </c>
      <c r="D454" s="4">
        <v>1</v>
      </c>
      <c r="E454" s="4">
        <v>231</v>
      </c>
      <c r="F454" s="4">
        <f>ROUND(Source!BB441,O454)</f>
        <v>0</v>
      </c>
      <c r="G454" s="4" t="s">
        <v>92</v>
      </c>
      <c r="H454" s="4" t="s">
        <v>93</v>
      </c>
      <c r="I454" s="4"/>
      <c r="J454" s="4"/>
      <c r="K454" s="4">
        <v>231</v>
      </c>
      <c r="L454" s="4">
        <v>12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8" x14ac:dyDescent="0.2">
      <c r="A455" s="4">
        <v>50</v>
      </c>
      <c r="B455" s="4">
        <v>0</v>
      </c>
      <c r="C455" s="4">
        <v>0</v>
      </c>
      <c r="D455" s="4">
        <v>1</v>
      </c>
      <c r="E455" s="4">
        <v>204</v>
      </c>
      <c r="F455" s="4">
        <f>ROUND(Source!R441,O455)</f>
        <v>3471.49</v>
      </c>
      <c r="G455" s="4" t="s">
        <v>94</v>
      </c>
      <c r="H455" s="4" t="s">
        <v>95</v>
      </c>
      <c r="I455" s="4"/>
      <c r="J455" s="4"/>
      <c r="K455" s="4">
        <v>204</v>
      </c>
      <c r="L455" s="4">
        <v>13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3471.49</v>
      </c>
      <c r="X455" s="4">
        <v>1</v>
      </c>
      <c r="Y455" s="4">
        <v>3471.49</v>
      </c>
      <c r="Z455" s="4"/>
      <c r="AA455" s="4"/>
      <c r="AB455" s="4"/>
    </row>
    <row r="456" spans="1:28" x14ac:dyDescent="0.2">
      <c r="A456" s="4">
        <v>50</v>
      </c>
      <c r="B456" s="4">
        <v>0</v>
      </c>
      <c r="C456" s="4">
        <v>0</v>
      </c>
      <c r="D456" s="4">
        <v>1</v>
      </c>
      <c r="E456" s="4">
        <v>205</v>
      </c>
      <c r="F456" s="4">
        <f>ROUND(Source!S441,O456)</f>
        <v>89996.25</v>
      </c>
      <c r="G456" s="4" t="s">
        <v>96</v>
      </c>
      <c r="H456" s="4" t="s">
        <v>97</v>
      </c>
      <c r="I456" s="4"/>
      <c r="J456" s="4"/>
      <c r="K456" s="4">
        <v>205</v>
      </c>
      <c r="L456" s="4">
        <v>14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89996.25</v>
      </c>
      <c r="X456" s="4">
        <v>1</v>
      </c>
      <c r="Y456" s="4">
        <v>89996.25</v>
      </c>
      <c r="Z456" s="4"/>
      <c r="AA456" s="4"/>
      <c r="AB456" s="4"/>
    </row>
    <row r="457" spans="1:28" x14ac:dyDescent="0.2">
      <c r="A457" s="4">
        <v>50</v>
      </c>
      <c r="B457" s="4">
        <v>0</v>
      </c>
      <c r="C457" s="4">
        <v>0</v>
      </c>
      <c r="D457" s="4">
        <v>1</v>
      </c>
      <c r="E457" s="4">
        <v>232</v>
      </c>
      <c r="F457" s="4">
        <f>ROUND(Source!BC441,O457)</f>
        <v>0</v>
      </c>
      <c r="G457" s="4" t="s">
        <v>98</v>
      </c>
      <c r="H457" s="4" t="s">
        <v>99</v>
      </c>
      <c r="I457" s="4"/>
      <c r="J457" s="4"/>
      <c r="K457" s="4">
        <v>232</v>
      </c>
      <c r="L457" s="4">
        <v>15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0</v>
      </c>
      <c r="X457" s="4">
        <v>1</v>
      </c>
      <c r="Y457" s="4">
        <v>0</v>
      </c>
      <c r="Z457" s="4"/>
      <c r="AA457" s="4"/>
      <c r="AB457" s="4"/>
    </row>
    <row r="458" spans="1:28" x14ac:dyDescent="0.2">
      <c r="A458" s="4">
        <v>50</v>
      </c>
      <c r="B458" s="4">
        <v>0</v>
      </c>
      <c r="C458" s="4">
        <v>0</v>
      </c>
      <c r="D458" s="4">
        <v>1</v>
      </c>
      <c r="E458" s="4">
        <v>214</v>
      </c>
      <c r="F458" s="4">
        <f>ROUND(Source!AS441,O458)</f>
        <v>0</v>
      </c>
      <c r="G458" s="4" t="s">
        <v>100</v>
      </c>
      <c r="H458" s="4" t="s">
        <v>101</v>
      </c>
      <c r="I458" s="4"/>
      <c r="J458" s="4"/>
      <c r="K458" s="4">
        <v>214</v>
      </c>
      <c r="L458" s="4">
        <v>16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8" x14ac:dyDescent="0.2">
      <c r="A459" s="4">
        <v>50</v>
      </c>
      <c r="B459" s="4">
        <v>0</v>
      </c>
      <c r="C459" s="4">
        <v>0</v>
      </c>
      <c r="D459" s="4">
        <v>1</v>
      </c>
      <c r="E459" s="4">
        <v>215</v>
      </c>
      <c r="F459" s="4">
        <f>ROUND(Source!AT441,O459)</f>
        <v>0</v>
      </c>
      <c r="G459" s="4" t="s">
        <v>102</v>
      </c>
      <c r="H459" s="4" t="s">
        <v>103</v>
      </c>
      <c r="I459" s="4"/>
      <c r="J459" s="4"/>
      <c r="K459" s="4">
        <v>215</v>
      </c>
      <c r="L459" s="4">
        <v>17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0</v>
      </c>
      <c r="X459" s="4">
        <v>1</v>
      </c>
      <c r="Y459" s="4">
        <v>0</v>
      </c>
      <c r="Z459" s="4"/>
      <c r="AA459" s="4"/>
      <c r="AB459" s="4"/>
    </row>
    <row r="460" spans="1:28" x14ac:dyDescent="0.2">
      <c r="A460" s="4">
        <v>50</v>
      </c>
      <c r="B460" s="4">
        <v>0</v>
      </c>
      <c r="C460" s="4">
        <v>0</v>
      </c>
      <c r="D460" s="4">
        <v>1</v>
      </c>
      <c r="E460" s="4">
        <v>217</v>
      </c>
      <c r="F460" s="4">
        <f>ROUND(Source!AU441,O460)</f>
        <v>174959.4</v>
      </c>
      <c r="G460" s="4" t="s">
        <v>104</v>
      </c>
      <c r="H460" s="4" t="s">
        <v>105</v>
      </c>
      <c r="I460" s="4"/>
      <c r="J460" s="4"/>
      <c r="K460" s="4">
        <v>217</v>
      </c>
      <c r="L460" s="4">
        <v>18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174959.4</v>
      </c>
      <c r="X460" s="4">
        <v>1</v>
      </c>
      <c r="Y460" s="4">
        <v>174959.4</v>
      </c>
      <c r="Z460" s="4"/>
      <c r="AA460" s="4"/>
      <c r="AB460" s="4"/>
    </row>
    <row r="461" spans="1:28" x14ac:dyDescent="0.2">
      <c r="A461" s="4">
        <v>50</v>
      </c>
      <c r="B461" s="4">
        <v>0</v>
      </c>
      <c r="C461" s="4">
        <v>0</v>
      </c>
      <c r="D461" s="4">
        <v>1</v>
      </c>
      <c r="E461" s="4">
        <v>230</v>
      </c>
      <c r="F461" s="4">
        <f>ROUND(Source!BA441,O461)</f>
        <v>0</v>
      </c>
      <c r="G461" s="4" t="s">
        <v>106</v>
      </c>
      <c r="H461" s="4" t="s">
        <v>107</v>
      </c>
      <c r="I461" s="4"/>
      <c r="J461" s="4"/>
      <c r="K461" s="4">
        <v>230</v>
      </c>
      <c r="L461" s="4">
        <v>19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8" x14ac:dyDescent="0.2">
      <c r="A462" s="4">
        <v>50</v>
      </c>
      <c r="B462" s="4">
        <v>0</v>
      </c>
      <c r="C462" s="4">
        <v>0</v>
      </c>
      <c r="D462" s="4">
        <v>1</v>
      </c>
      <c r="E462" s="4">
        <v>206</v>
      </c>
      <c r="F462" s="4">
        <f>ROUND(Source!T441,O462)</f>
        <v>0</v>
      </c>
      <c r="G462" s="4" t="s">
        <v>108</v>
      </c>
      <c r="H462" s="4" t="s">
        <v>109</v>
      </c>
      <c r="I462" s="4"/>
      <c r="J462" s="4"/>
      <c r="K462" s="4">
        <v>206</v>
      </c>
      <c r="L462" s="4">
        <v>20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0</v>
      </c>
      <c r="X462" s="4">
        <v>1</v>
      </c>
      <c r="Y462" s="4">
        <v>0</v>
      </c>
      <c r="Z462" s="4"/>
      <c r="AA462" s="4"/>
      <c r="AB462" s="4"/>
    </row>
    <row r="463" spans="1:28" x14ac:dyDescent="0.2">
      <c r="A463" s="4">
        <v>50</v>
      </c>
      <c r="B463" s="4">
        <v>0</v>
      </c>
      <c r="C463" s="4">
        <v>0</v>
      </c>
      <c r="D463" s="4">
        <v>1</v>
      </c>
      <c r="E463" s="4">
        <v>207</v>
      </c>
      <c r="F463" s="4">
        <f>Source!U441</f>
        <v>135.54000000000002</v>
      </c>
      <c r="G463" s="4" t="s">
        <v>110</v>
      </c>
      <c r="H463" s="4" t="s">
        <v>111</v>
      </c>
      <c r="I463" s="4"/>
      <c r="J463" s="4"/>
      <c r="K463" s="4">
        <v>207</v>
      </c>
      <c r="L463" s="4">
        <v>21</v>
      </c>
      <c r="M463" s="4">
        <v>3</v>
      </c>
      <c r="N463" s="4" t="s">
        <v>3</v>
      </c>
      <c r="O463" s="4">
        <v>-1</v>
      </c>
      <c r="P463" s="4"/>
      <c r="Q463" s="4"/>
      <c r="R463" s="4"/>
      <c r="S463" s="4"/>
      <c r="T463" s="4"/>
      <c r="U463" s="4"/>
      <c r="V463" s="4"/>
      <c r="W463" s="4">
        <v>135.54</v>
      </c>
      <c r="X463" s="4">
        <v>1</v>
      </c>
      <c r="Y463" s="4">
        <v>135.54</v>
      </c>
      <c r="Z463" s="4"/>
      <c r="AA463" s="4"/>
      <c r="AB463" s="4"/>
    </row>
    <row r="464" spans="1:28" x14ac:dyDescent="0.2">
      <c r="A464" s="4">
        <v>50</v>
      </c>
      <c r="B464" s="4">
        <v>0</v>
      </c>
      <c r="C464" s="4">
        <v>0</v>
      </c>
      <c r="D464" s="4">
        <v>1</v>
      </c>
      <c r="E464" s="4">
        <v>208</v>
      </c>
      <c r="F464" s="4">
        <f>Source!V441</f>
        <v>0</v>
      </c>
      <c r="G464" s="4" t="s">
        <v>112</v>
      </c>
      <c r="H464" s="4" t="s">
        <v>113</v>
      </c>
      <c r="I464" s="4"/>
      <c r="J464" s="4"/>
      <c r="K464" s="4">
        <v>208</v>
      </c>
      <c r="L464" s="4">
        <v>22</v>
      </c>
      <c r="M464" s="4">
        <v>3</v>
      </c>
      <c r="N464" s="4" t="s">
        <v>3</v>
      </c>
      <c r="O464" s="4">
        <v>-1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06" x14ac:dyDescent="0.2">
      <c r="A465" s="4">
        <v>50</v>
      </c>
      <c r="B465" s="4">
        <v>0</v>
      </c>
      <c r="C465" s="4">
        <v>0</v>
      </c>
      <c r="D465" s="4">
        <v>1</v>
      </c>
      <c r="E465" s="4">
        <v>209</v>
      </c>
      <c r="F465" s="4">
        <f>ROUND(Source!W441,O465)</f>
        <v>0</v>
      </c>
      <c r="G465" s="4" t="s">
        <v>114</v>
      </c>
      <c r="H465" s="4" t="s">
        <v>115</v>
      </c>
      <c r="I465" s="4"/>
      <c r="J465" s="4"/>
      <c r="K465" s="4">
        <v>209</v>
      </c>
      <c r="L465" s="4">
        <v>23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06" x14ac:dyDescent="0.2">
      <c r="A466" s="4">
        <v>50</v>
      </c>
      <c r="B466" s="4">
        <v>0</v>
      </c>
      <c r="C466" s="4">
        <v>0</v>
      </c>
      <c r="D466" s="4">
        <v>1</v>
      </c>
      <c r="E466" s="4">
        <v>233</v>
      </c>
      <c r="F466" s="4">
        <f>ROUND(Source!BD441,O466)</f>
        <v>0</v>
      </c>
      <c r="G466" s="4" t="s">
        <v>116</v>
      </c>
      <c r="H466" s="4" t="s">
        <v>117</v>
      </c>
      <c r="I466" s="4"/>
      <c r="J466" s="4"/>
      <c r="K466" s="4">
        <v>233</v>
      </c>
      <c r="L466" s="4">
        <v>24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06" x14ac:dyDescent="0.2">
      <c r="A467" s="4">
        <v>50</v>
      </c>
      <c r="B467" s="4">
        <v>0</v>
      </c>
      <c r="C467" s="4">
        <v>0</v>
      </c>
      <c r="D467" s="4">
        <v>1</v>
      </c>
      <c r="E467" s="4">
        <v>210</v>
      </c>
      <c r="F467" s="4">
        <f>ROUND(Source!X441,O467)</f>
        <v>62997.38</v>
      </c>
      <c r="G467" s="4" t="s">
        <v>118</v>
      </c>
      <c r="H467" s="4" t="s">
        <v>119</v>
      </c>
      <c r="I467" s="4"/>
      <c r="J467" s="4"/>
      <c r="K467" s="4">
        <v>210</v>
      </c>
      <c r="L467" s="4">
        <v>25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62997.38</v>
      </c>
      <c r="X467" s="4">
        <v>1</v>
      </c>
      <c r="Y467" s="4">
        <v>62997.38</v>
      </c>
      <c r="Z467" s="4"/>
      <c r="AA467" s="4"/>
      <c r="AB467" s="4"/>
    </row>
    <row r="468" spans="1:206" x14ac:dyDescent="0.2">
      <c r="A468" s="4">
        <v>50</v>
      </c>
      <c r="B468" s="4">
        <v>0</v>
      </c>
      <c r="C468" s="4">
        <v>0</v>
      </c>
      <c r="D468" s="4">
        <v>1</v>
      </c>
      <c r="E468" s="4">
        <v>211</v>
      </c>
      <c r="F468" s="4">
        <f>ROUND(Source!Y441,O468)</f>
        <v>8999.6299999999992</v>
      </c>
      <c r="G468" s="4" t="s">
        <v>120</v>
      </c>
      <c r="H468" s="4" t="s">
        <v>121</v>
      </c>
      <c r="I468" s="4"/>
      <c r="J468" s="4"/>
      <c r="K468" s="4">
        <v>211</v>
      </c>
      <c r="L468" s="4">
        <v>26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8999.6299999999992</v>
      </c>
      <c r="X468" s="4">
        <v>1</v>
      </c>
      <c r="Y468" s="4">
        <v>8999.6299999999992</v>
      </c>
      <c r="Z468" s="4"/>
      <c r="AA468" s="4"/>
      <c r="AB468" s="4"/>
    </row>
    <row r="469" spans="1:206" x14ac:dyDescent="0.2">
      <c r="A469" s="4">
        <v>50</v>
      </c>
      <c r="B469" s="4">
        <v>0</v>
      </c>
      <c r="C469" s="4">
        <v>0</v>
      </c>
      <c r="D469" s="4">
        <v>1</v>
      </c>
      <c r="E469" s="4">
        <v>224</v>
      </c>
      <c r="F469" s="4">
        <f>ROUND(Source!AR441,O469)</f>
        <v>174959.4</v>
      </c>
      <c r="G469" s="4" t="s">
        <v>122</v>
      </c>
      <c r="H469" s="4" t="s">
        <v>123</v>
      </c>
      <c r="I469" s="4"/>
      <c r="J469" s="4"/>
      <c r="K469" s="4">
        <v>224</v>
      </c>
      <c r="L469" s="4">
        <v>27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174959.4</v>
      </c>
      <c r="X469" s="4">
        <v>1</v>
      </c>
      <c r="Y469" s="4">
        <v>174959.4</v>
      </c>
      <c r="Z469" s="4"/>
      <c r="AA469" s="4"/>
      <c r="AB469" s="4"/>
    </row>
    <row r="471" spans="1:206" x14ac:dyDescent="0.2">
      <c r="A471" s="2">
        <v>51</v>
      </c>
      <c r="B471" s="2">
        <f>B331</f>
        <v>1</v>
      </c>
      <c r="C471" s="2">
        <f>A331</f>
        <v>4</v>
      </c>
      <c r="D471" s="2">
        <f>ROW(A331)</f>
        <v>331</v>
      </c>
      <c r="E471" s="2"/>
      <c r="F471" s="2" t="str">
        <f>IF(F331&lt;&gt;"",F331,"")</f>
        <v>Новый раздел</v>
      </c>
      <c r="G471" s="2" t="str">
        <f>IF(G331&lt;&gt;"",G331,"")</f>
        <v>Вентиляция и кондиционирование</v>
      </c>
      <c r="H471" s="2">
        <v>0</v>
      </c>
      <c r="I471" s="2"/>
      <c r="J471" s="2"/>
      <c r="K471" s="2"/>
      <c r="L471" s="2"/>
      <c r="M471" s="2"/>
      <c r="N471" s="2"/>
      <c r="O471" s="2">
        <f t="shared" ref="O471:T471" si="362">ROUND(O353+O390+O441+AB471,2)</f>
        <v>142462</v>
      </c>
      <c r="P471" s="2">
        <f t="shared" si="362"/>
        <v>3790.53</v>
      </c>
      <c r="Q471" s="2">
        <f t="shared" si="362"/>
        <v>10014.19</v>
      </c>
      <c r="R471" s="2">
        <f t="shared" si="362"/>
        <v>6280.96</v>
      </c>
      <c r="S471" s="2">
        <f t="shared" si="362"/>
        <v>128657.28</v>
      </c>
      <c r="T471" s="2">
        <f t="shared" si="362"/>
        <v>0</v>
      </c>
      <c r="U471" s="2">
        <f>U353+U390+U441+AH471</f>
        <v>195.75</v>
      </c>
      <c r="V471" s="2">
        <f>V353+V390+V441+AI471</f>
        <v>0</v>
      </c>
      <c r="W471" s="2">
        <f>ROUND(W353+W390+W441+AJ471,2)</f>
        <v>0</v>
      </c>
      <c r="X471" s="2">
        <f>ROUND(X353+X390+X441+AK471,2)</f>
        <v>90060.1</v>
      </c>
      <c r="Y471" s="2">
        <f>ROUND(Y353+Y390+Y441+AL471,2)</f>
        <v>12865.73</v>
      </c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>
        <f t="shared" ref="AO471:BD471" si="363">ROUND(AO353+AO390+AO441+BX471,2)</f>
        <v>0</v>
      </c>
      <c r="AP471" s="2">
        <f t="shared" si="363"/>
        <v>0</v>
      </c>
      <c r="AQ471" s="2">
        <f t="shared" si="363"/>
        <v>0</v>
      </c>
      <c r="AR471" s="2">
        <f t="shared" si="363"/>
        <v>252171.27</v>
      </c>
      <c r="AS471" s="2">
        <f t="shared" si="363"/>
        <v>0</v>
      </c>
      <c r="AT471" s="2">
        <f t="shared" si="363"/>
        <v>0</v>
      </c>
      <c r="AU471" s="2">
        <f t="shared" si="363"/>
        <v>252171.27</v>
      </c>
      <c r="AV471" s="2">
        <f t="shared" si="363"/>
        <v>3790.53</v>
      </c>
      <c r="AW471" s="2">
        <f t="shared" si="363"/>
        <v>3790.53</v>
      </c>
      <c r="AX471" s="2">
        <f t="shared" si="363"/>
        <v>0</v>
      </c>
      <c r="AY471" s="2">
        <f t="shared" si="363"/>
        <v>3790.53</v>
      </c>
      <c r="AZ471" s="2">
        <f t="shared" si="363"/>
        <v>0</v>
      </c>
      <c r="BA471" s="2">
        <f t="shared" si="363"/>
        <v>0</v>
      </c>
      <c r="BB471" s="2">
        <f t="shared" si="363"/>
        <v>0</v>
      </c>
      <c r="BC471" s="2">
        <f t="shared" si="363"/>
        <v>0</v>
      </c>
      <c r="BD471" s="2">
        <f t="shared" si="363"/>
        <v>0</v>
      </c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3"/>
      <c r="DH471" s="3"/>
      <c r="DI471" s="3"/>
      <c r="DJ471" s="3"/>
      <c r="DK471" s="3"/>
      <c r="DL471" s="3"/>
      <c r="DM471" s="3"/>
      <c r="DN471" s="3"/>
      <c r="DO471" s="3"/>
      <c r="DP471" s="3"/>
      <c r="DQ471" s="3"/>
      <c r="DR471" s="3"/>
      <c r="DS471" s="3"/>
      <c r="DT471" s="3"/>
      <c r="DU471" s="3"/>
      <c r="DV471" s="3"/>
      <c r="DW471" s="3"/>
      <c r="DX471" s="3"/>
      <c r="DY471" s="3"/>
      <c r="DZ471" s="3"/>
      <c r="EA471" s="3"/>
      <c r="EB471" s="3"/>
      <c r="EC471" s="3"/>
      <c r="ED471" s="3"/>
      <c r="EE471" s="3"/>
      <c r="EF471" s="3"/>
      <c r="EG471" s="3"/>
      <c r="EH471" s="3"/>
      <c r="EI471" s="3"/>
      <c r="EJ471" s="3"/>
      <c r="EK471" s="3"/>
      <c r="EL471" s="3"/>
      <c r="EM471" s="3"/>
      <c r="EN471" s="3"/>
      <c r="EO471" s="3"/>
      <c r="EP471" s="3"/>
      <c r="EQ471" s="3"/>
      <c r="ER471" s="3"/>
      <c r="ES471" s="3"/>
      <c r="ET471" s="3"/>
      <c r="EU471" s="3"/>
      <c r="EV471" s="3"/>
      <c r="EW471" s="3"/>
      <c r="EX471" s="3"/>
      <c r="EY471" s="3"/>
      <c r="EZ471" s="3"/>
      <c r="FA471" s="3"/>
      <c r="FB471" s="3"/>
      <c r="FC471" s="3"/>
      <c r="FD471" s="3"/>
      <c r="FE471" s="3"/>
      <c r="FF471" s="3"/>
      <c r="FG471" s="3"/>
      <c r="FH471" s="3"/>
      <c r="FI471" s="3"/>
      <c r="FJ471" s="3"/>
      <c r="FK471" s="3"/>
      <c r="FL471" s="3"/>
      <c r="FM471" s="3"/>
      <c r="FN471" s="3"/>
      <c r="FO471" s="3"/>
      <c r="FP471" s="3"/>
      <c r="FQ471" s="3"/>
      <c r="FR471" s="3"/>
      <c r="FS471" s="3"/>
      <c r="FT471" s="3"/>
      <c r="FU471" s="3"/>
      <c r="FV471" s="3"/>
      <c r="FW471" s="3"/>
      <c r="FX471" s="3"/>
      <c r="FY471" s="3"/>
      <c r="FZ471" s="3"/>
      <c r="GA471" s="3"/>
      <c r="GB471" s="3"/>
      <c r="GC471" s="3"/>
      <c r="GD471" s="3"/>
      <c r="GE471" s="3"/>
      <c r="GF471" s="3"/>
      <c r="GG471" s="3"/>
      <c r="GH471" s="3"/>
      <c r="GI471" s="3"/>
      <c r="GJ471" s="3"/>
      <c r="GK471" s="3"/>
      <c r="GL471" s="3"/>
      <c r="GM471" s="3"/>
      <c r="GN471" s="3"/>
      <c r="GO471" s="3"/>
      <c r="GP471" s="3"/>
      <c r="GQ471" s="3"/>
      <c r="GR471" s="3"/>
      <c r="GS471" s="3"/>
      <c r="GT471" s="3"/>
      <c r="GU471" s="3"/>
      <c r="GV471" s="3"/>
      <c r="GW471" s="3"/>
      <c r="GX471" s="3">
        <v>0</v>
      </c>
    </row>
    <row r="473" spans="1:206" x14ac:dyDescent="0.2">
      <c r="A473" s="4">
        <v>50</v>
      </c>
      <c r="B473" s="4">
        <v>0</v>
      </c>
      <c r="C473" s="4">
        <v>0</v>
      </c>
      <c r="D473" s="4">
        <v>1</v>
      </c>
      <c r="E473" s="4">
        <v>201</v>
      </c>
      <c r="F473" s="4">
        <f>ROUND(Source!O471,O473)</f>
        <v>142462</v>
      </c>
      <c r="G473" s="4" t="s">
        <v>70</v>
      </c>
      <c r="H473" s="4" t="s">
        <v>71</v>
      </c>
      <c r="I473" s="4"/>
      <c r="J473" s="4"/>
      <c r="K473" s="4">
        <v>201</v>
      </c>
      <c r="L473" s="4">
        <v>1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142462</v>
      </c>
      <c r="X473" s="4">
        <v>1</v>
      </c>
      <c r="Y473" s="4">
        <v>142462</v>
      </c>
      <c r="Z473" s="4"/>
      <c r="AA473" s="4"/>
      <c r="AB473" s="4"/>
    </row>
    <row r="474" spans="1:206" x14ac:dyDescent="0.2">
      <c r="A474" s="4">
        <v>50</v>
      </c>
      <c r="B474" s="4">
        <v>0</v>
      </c>
      <c r="C474" s="4">
        <v>0</v>
      </c>
      <c r="D474" s="4">
        <v>1</v>
      </c>
      <c r="E474" s="4">
        <v>202</v>
      </c>
      <c r="F474" s="4">
        <f>ROUND(Source!P471,O474)</f>
        <v>3790.53</v>
      </c>
      <c r="G474" s="4" t="s">
        <v>72</v>
      </c>
      <c r="H474" s="4" t="s">
        <v>73</v>
      </c>
      <c r="I474" s="4"/>
      <c r="J474" s="4"/>
      <c r="K474" s="4">
        <v>202</v>
      </c>
      <c r="L474" s="4">
        <v>2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3790.53</v>
      </c>
      <c r="X474" s="4">
        <v>1</v>
      </c>
      <c r="Y474" s="4">
        <v>3790.53</v>
      </c>
      <c r="Z474" s="4"/>
      <c r="AA474" s="4"/>
      <c r="AB474" s="4"/>
    </row>
    <row r="475" spans="1:206" x14ac:dyDescent="0.2">
      <c r="A475" s="4">
        <v>50</v>
      </c>
      <c r="B475" s="4">
        <v>0</v>
      </c>
      <c r="C475" s="4">
        <v>0</v>
      </c>
      <c r="D475" s="4">
        <v>1</v>
      </c>
      <c r="E475" s="4">
        <v>222</v>
      </c>
      <c r="F475" s="4">
        <f>ROUND(Source!AO471,O475)</f>
        <v>0</v>
      </c>
      <c r="G475" s="4" t="s">
        <v>74</v>
      </c>
      <c r="H475" s="4" t="s">
        <v>75</v>
      </c>
      <c r="I475" s="4"/>
      <c r="J475" s="4"/>
      <c r="K475" s="4">
        <v>222</v>
      </c>
      <c r="L475" s="4">
        <v>3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06" x14ac:dyDescent="0.2">
      <c r="A476" s="4">
        <v>50</v>
      </c>
      <c r="B476" s="4">
        <v>0</v>
      </c>
      <c r="C476" s="4">
        <v>0</v>
      </c>
      <c r="D476" s="4">
        <v>1</v>
      </c>
      <c r="E476" s="4">
        <v>225</v>
      </c>
      <c r="F476" s="4">
        <f>ROUND(Source!AV471,O476)</f>
        <v>3790.53</v>
      </c>
      <c r="G476" s="4" t="s">
        <v>76</v>
      </c>
      <c r="H476" s="4" t="s">
        <v>77</v>
      </c>
      <c r="I476" s="4"/>
      <c r="J476" s="4"/>
      <c r="K476" s="4">
        <v>225</v>
      </c>
      <c r="L476" s="4">
        <v>4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3790.53</v>
      </c>
      <c r="X476" s="4">
        <v>1</v>
      </c>
      <c r="Y476" s="4">
        <v>3790.53</v>
      </c>
      <c r="Z476" s="4"/>
      <c r="AA476" s="4"/>
      <c r="AB476" s="4"/>
    </row>
    <row r="477" spans="1:206" x14ac:dyDescent="0.2">
      <c r="A477" s="4">
        <v>50</v>
      </c>
      <c r="B477" s="4">
        <v>0</v>
      </c>
      <c r="C477" s="4">
        <v>0</v>
      </c>
      <c r="D477" s="4">
        <v>1</v>
      </c>
      <c r="E477" s="4">
        <v>226</v>
      </c>
      <c r="F477" s="4">
        <f>ROUND(Source!AW471,O477)</f>
        <v>3790.53</v>
      </c>
      <c r="G477" s="4" t="s">
        <v>78</v>
      </c>
      <c r="H477" s="4" t="s">
        <v>79</v>
      </c>
      <c r="I477" s="4"/>
      <c r="J477" s="4"/>
      <c r="K477" s="4">
        <v>226</v>
      </c>
      <c r="L477" s="4">
        <v>5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3790.53</v>
      </c>
      <c r="X477" s="4">
        <v>1</v>
      </c>
      <c r="Y477" s="4">
        <v>3790.53</v>
      </c>
      <c r="Z477" s="4"/>
      <c r="AA477" s="4"/>
      <c r="AB477" s="4"/>
    </row>
    <row r="478" spans="1:206" x14ac:dyDescent="0.2">
      <c r="A478" s="4">
        <v>50</v>
      </c>
      <c r="B478" s="4">
        <v>0</v>
      </c>
      <c r="C478" s="4">
        <v>0</v>
      </c>
      <c r="D478" s="4">
        <v>1</v>
      </c>
      <c r="E478" s="4">
        <v>227</v>
      </c>
      <c r="F478" s="4">
        <f>ROUND(Source!AX471,O478)</f>
        <v>0</v>
      </c>
      <c r="G478" s="4" t="s">
        <v>80</v>
      </c>
      <c r="H478" s="4" t="s">
        <v>81</v>
      </c>
      <c r="I478" s="4"/>
      <c r="J478" s="4"/>
      <c r="K478" s="4">
        <v>227</v>
      </c>
      <c r="L478" s="4">
        <v>6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06" x14ac:dyDescent="0.2">
      <c r="A479" s="4">
        <v>50</v>
      </c>
      <c r="B479" s="4">
        <v>0</v>
      </c>
      <c r="C479" s="4">
        <v>0</v>
      </c>
      <c r="D479" s="4">
        <v>1</v>
      </c>
      <c r="E479" s="4">
        <v>228</v>
      </c>
      <c r="F479" s="4">
        <f>ROUND(Source!AY471,O479)</f>
        <v>3790.53</v>
      </c>
      <c r="G479" s="4" t="s">
        <v>82</v>
      </c>
      <c r="H479" s="4" t="s">
        <v>83</v>
      </c>
      <c r="I479" s="4"/>
      <c r="J479" s="4"/>
      <c r="K479" s="4">
        <v>228</v>
      </c>
      <c r="L479" s="4">
        <v>7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3790.53</v>
      </c>
      <c r="X479" s="4">
        <v>1</v>
      </c>
      <c r="Y479" s="4">
        <v>3790.53</v>
      </c>
      <c r="Z479" s="4"/>
      <c r="AA479" s="4"/>
      <c r="AB479" s="4"/>
    </row>
    <row r="480" spans="1:206" x14ac:dyDescent="0.2">
      <c r="A480" s="4">
        <v>50</v>
      </c>
      <c r="B480" s="4">
        <v>0</v>
      </c>
      <c r="C480" s="4">
        <v>0</v>
      </c>
      <c r="D480" s="4">
        <v>1</v>
      </c>
      <c r="E480" s="4">
        <v>216</v>
      </c>
      <c r="F480" s="4">
        <f>ROUND(Source!AP471,O480)</f>
        <v>0</v>
      </c>
      <c r="G480" s="4" t="s">
        <v>84</v>
      </c>
      <c r="H480" s="4" t="s">
        <v>85</v>
      </c>
      <c r="I480" s="4"/>
      <c r="J480" s="4"/>
      <c r="K480" s="4">
        <v>216</v>
      </c>
      <c r="L480" s="4">
        <v>8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 x14ac:dyDescent="0.2">
      <c r="A481" s="4">
        <v>50</v>
      </c>
      <c r="B481" s="4">
        <v>0</v>
      </c>
      <c r="C481" s="4">
        <v>0</v>
      </c>
      <c r="D481" s="4">
        <v>1</v>
      </c>
      <c r="E481" s="4">
        <v>223</v>
      </c>
      <c r="F481" s="4">
        <f>ROUND(Source!AQ471,O481)</f>
        <v>0</v>
      </c>
      <c r="G481" s="4" t="s">
        <v>86</v>
      </c>
      <c r="H481" s="4" t="s">
        <v>87</v>
      </c>
      <c r="I481" s="4"/>
      <c r="J481" s="4"/>
      <c r="K481" s="4">
        <v>223</v>
      </c>
      <c r="L481" s="4">
        <v>9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8" x14ac:dyDescent="0.2">
      <c r="A482" s="4">
        <v>50</v>
      </c>
      <c r="B482" s="4">
        <v>0</v>
      </c>
      <c r="C482" s="4">
        <v>0</v>
      </c>
      <c r="D482" s="4">
        <v>1</v>
      </c>
      <c r="E482" s="4">
        <v>229</v>
      </c>
      <c r="F482" s="4">
        <f>ROUND(Source!AZ471,O482)</f>
        <v>0</v>
      </c>
      <c r="G482" s="4" t="s">
        <v>88</v>
      </c>
      <c r="H482" s="4" t="s">
        <v>89</v>
      </c>
      <c r="I482" s="4"/>
      <c r="J482" s="4"/>
      <c r="K482" s="4">
        <v>229</v>
      </c>
      <c r="L482" s="4">
        <v>10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 x14ac:dyDescent="0.2">
      <c r="A483" s="4">
        <v>50</v>
      </c>
      <c r="B483" s="4">
        <v>0</v>
      </c>
      <c r="C483" s="4">
        <v>0</v>
      </c>
      <c r="D483" s="4">
        <v>1</v>
      </c>
      <c r="E483" s="4">
        <v>203</v>
      </c>
      <c r="F483" s="4">
        <f>ROUND(Source!Q471,O483)</f>
        <v>10014.19</v>
      </c>
      <c r="G483" s="4" t="s">
        <v>90</v>
      </c>
      <c r="H483" s="4" t="s">
        <v>91</v>
      </c>
      <c r="I483" s="4"/>
      <c r="J483" s="4"/>
      <c r="K483" s="4">
        <v>203</v>
      </c>
      <c r="L483" s="4">
        <v>11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10014.19</v>
      </c>
      <c r="X483" s="4">
        <v>1</v>
      </c>
      <c r="Y483" s="4">
        <v>10014.19</v>
      </c>
      <c r="Z483" s="4"/>
      <c r="AA483" s="4"/>
      <c r="AB483" s="4"/>
    </row>
    <row r="484" spans="1:28" x14ac:dyDescent="0.2">
      <c r="A484" s="4">
        <v>50</v>
      </c>
      <c r="B484" s="4">
        <v>0</v>
      </c>
      <c r="C484" s="4">
        <v>0</v>
      </c>
      <c r="D484" s="4">
        <v>1</v>
      </c>
      <c r="E484" s="4">
        <v>231</v>
      </c>
      <c r="F484" s="4">
        <f>ROUND(Source!BB471,O484)</f>
        <v>0</v>
      </c>
      <c r="G484" s="4" t="s">
        <v>92</v>
      </c>
      <c r="H484" s="4" t="s">
        <v>93</v>
      </c>
      <c r="I484" s="4"/>
      <c r="J484" s="4"/>
      <c r="K484" s="4">
        <v>231</v>
      </c>
      <c r="L484" s="4">
        <v>12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 x14ac:dyDescent="0.2">
      <c r="A485" s="4">
        <v>50</v>
      </c>
      <c r="B485" s="4">
        <v>0</v>
      </c>
      <c r="C485" s="4">
        <v>0</v>
      </c>
      <c r="D485" s="4">
        <v>1</v>
      </c>
      <c r="E485" s="4">
        <v>204</v>
      </c>
      <c r="F485" s="4">
        <f>ROUND(Source!R471,O485)</f>
        <v>6280.96</v>
      </c>
      <c r="G485" s="4" t="s">
        <v>94</v>
      </c>
      <c r="H485" s="4" t="s">
        <v>95</v>
      </c>
      <c r="I485" s="4"/>
      <c r="J485" s="4"/>
      <c r="K485" s="4">
        <v>204</v>
      </c>
      <c r="L485" s="4">
        <v>13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6280.96</v>
      </c>
      <c r="X485" s="4">
        <v>1</v>
      </c>
      <c r="Y485" s="4">
        <v>6280.96</v>
      </c>
      <c r="Z485" s="4"/>
      <c r="AA485" s="4"/>
      <c r="AB485" s="4"/>
    </row>
    <row r="486" spans="1:28" x14ac:dyDescent="0.2">
      <c r="A486" s="4">
        <v>50</v>
      </c>
      <c r="B486" s="4">
        <v>0</v>
      </c>
      <c r="C486" s="4">
        <v>0</v>
      </c>
      <c r="D486" s="4">
        <v>1</v>
      </c>
      <c r="E486" s="4">
        <v>205</v>
      </c>
      <c r="F486" s="4">
        <f>ROUND(Source!S471,O486)</f>
        <v>128657.28</v>
      </c>
      <c r="G486" s="4" t="s">
        <v>96</v>
      </c>
      <c r="H486" s="4" t="s">
        <v>97</v>
      </c>
      <c r="I486" s="4"/>
      <c r="J486" s="4"/>
      <c r="K486" s="4">
        <v>205</v>
      </c>
      <c r="L486" s="4">
        <v>14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128657.28</v>
      </c>
      <c r="X486" s="4">
        <v>1</v>
      </c>
      <c r="Y486" s="4">
        <v>128657.28</v>
      </c>
      <c r="Z486" s="4"/>
      <c r="AA486" s="4"/>
      <c r="AB486" s="4"/>
    </row>
    <row r="487" spans="1:28" x14ac:dyDescent="0.2">
      <c r="A487" s="4">
        <v>50</v>
      </c>
      <c r="B487" s="4">
        <v>0</v>
      </c>
      <c r="C487" s="4">
        <v>0</v>
      </c>
      <c r="D487" s="4">
        <v>1</v>
      </c>
      <c r="E487" s="4">
        <v>232</v>
      </c>
      <c r="F487" s="4">
        <f>ROUND(Source!BC471,O487)</f>
        <v>0</v>
      </c>
      <c r="G487" s="4" t="s">
        <v>98</v>
      </c>
      <c r="H487" s="4" t="s">
        <v>99</v>
      </c>
      <c r="I487" s="4"/>
      <c r="J487" s="4"/>
      <c r="K487" s="4">
        <v>232</v>
      </c>
      <c r="L487" s="4">
        <v>15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0</v>
      </c>
      <c r="X487" s="4">
        <v>1</v>
      </c>
      <c r="Y487" s="4">
        <v>0</v>
      </c>
      <c r="Z487" s="4"/>
      <c r="AA487" s="4"/>
      <c r="AB487" s="4"/>
    </row>
    <row r="488" spans="1:28" x14ac:dyDescent="0.2">
      <c r="A488" s="4">
        <v>50</v>
      </c>
      <c r="B488" s="4">
        <v>0</v>
      </c>
      <c r="C488" s="4">
        <v>0</v>
      </c>
      <c r="D488" s="4">
        <v>1</v>
      </c>
      <c r="E488" s="4">
        <v>214</v>
      </c>
      <c r="F488" s="4">
        <f>ROUND(Source!AS471,O488)</f>
        <v>0</v>
      </c>
      <c r="G488" s="4" t="s">
        <v>100</v>
      </c>
      <c r="H488" s="4" t="s">
        <v>101</v>
      </c>
      <c r="I488" s="4"/>
      <c r="J488" s="4"/>
      <c r="K488" s="4">
        <v>214</v>
      </c>
      <c r="L488" s="4">
        <v>16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0</v>
      </c>
      <c r="X488" s="4">
        <v>1</v>
      </c>
      <c r="Y488" s="4">
        <v>0</v>
      </c>
      <c r="Z488" s="4"/>
      <c r="AA488" s="4"/>
      <c r="AB488" s="4"/>
    </row>
    <row r="489" spans="1:28" x14ac:dyDescent="0.2">
      <c r="A489" s="4">
        <v>50</v>
      </c>
      <c r="B489" s="4">
        <v>0</v>
      </c>
      <c r="C489" s="4">
        <v>0</v>
      </c>
      <c r="D489" s="4">
        <v>1</v>
      </c>
      <c r="E489" s="4">
        <v>215</v>
      </c>
      <c r="F489" s="4">
        <f>ROUND(Source!AT471,O489)</f>
        <v>0</v>
      </c>
      <c r="G489" s="4" t="s">
        <v>102</v>
      </c>
      <c r="H489" s="4" t="s">
        <v>103</v>
      </c>
      <c r="I489" s="4"/>
      <c r="J489" s="4"/>
      <c r="K489" s="4">
        <v>215</v>
      </c>
      <c r="L489" s="4">
        <v>17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0</v>
      </c>
      <c r="X489" s="4">
        <v>1</v>
      </c>
      <c r="Y489" s="4">
        <v>0</v>
      </c>
      <c r="Z489" s="4"/>
      <c r="AA489" s="4"/>
      <c r="AB489" s="4"/>
    </row>
    <row r="490" spans="1:28" x14ac:dyDescent="0.2">
      <c r="A490" s="4">
        <v>50</v>
      </c>
      <c r="B490" s="4">
        <v>0</v>
      </c>
      <c r="C490" s="4">
        <v>0</v>
      </c>
      <c r="D490" s="4">
        <v>1</v>
      </c>
      <c r="E490" s="4">
        <v>217</v>
      </c>
      <c r="F490" s="4">
        <f>ROUND(Source!AU471,O490)</f>
        <v>252171.27</v>
      </c>
      <c r="G490" s="4" t="s">
        <v>104</v>
      </c>
      <c r="H490" s="4" t="s">
        <v>105</v>
      </c>
      <c r="I490" s="4"/>
      <c r="J490" s="4"/>
      <c r="K490" s="4">
        <v>217</v>
      </c>
      <c r="L490" s="4">
        <v>18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252171.27</v>
      </c>
      <c r="X490" s="4">
        <v>1</v>
      </c>
      <c r="Y490" s="4">
        <v>252171.27</v>
      </c>
      <c r="Z490" s="4"/>
      <c r="AA490" s="4"/>
      <c r="AB490" s="4"/>
    </row>
    <row r="491" spans="1:28" x14ac:dyDescent="0.2">
      <c r="A491" s="4">
        <v>50</v>
      </c>
      <c r="B491" s="4">
        <v>0</v>
      </c>
      <c r="C491" s="4">
        <v>0</v>
      </c>
      <c r="D491" s="4">
        <v>1</v>
      </c>
      <c r="E491" s="4">
        <v>230</v>
      </c>
      <c r="F491" s="4">
        <f>ROUND(Source!BA471,O491)</f>
        <v>0</v>
      </c>
      <c r="G491" s="4" t="s">
        <v>106</v>
      </c>
      <c r="H491" s="4" t="s">
        <v>107</v>
      </c>
      <c r="I491" s="4"/>
      <c r="J491" s="4"/>
      <c r="K491" s="4">
        <v>230</v>
      </c>
      <c r="L491" s="4">
        <v>19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0</v>
      </c>
      <c r="X491" s="4">
        <v>1</v>
      </c>
      <c r="Y491" s="4">
        <v>0</v>
      </c>
      <c r="Z491" s="4"/>
      <c r="AA491" s="4"/>
      <c r="AB491" s="4"/>
    </row>
    <row r="492" spans="1:28" x14ac:dyDescent="0.2">
      <c r="A492" s="4">
        <v>50</v>
      </c>
      <c r="B492" s="4">
        <v>0</v>
      </c>
      <c r="C492" s="4">
        <v>0</v>
      </c>
      <c r="D492" s="4">
        <v>1</v>
      </c>
      <c r="E492" s="4">
        <v>206</v>
      </c>
      <c r="F492" s="4">
        <f>ROUND(Source!T471,O492)</f>
        <v>0</v>
      </c>
      <c r="G492" s="4" t="s">
        <v>108</v>
      </c>
      <c r="H492" s="4" t="s">
        <v>109</v>
      </c>
      <c r="I492" s="4"/>
      <c r="J492" s="4"/>
      <c r="K492" s="4">
        <v>206</v>
      </c>
      <c r="L492" s="4">
        <v>20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0</v>
      </c>
      <c r="X492" s="4">
        <v>1</v>
      </c>
      <c r="Y492" s="4">
        <v>0</v>
      </c>
      <c r="Z492" s="4"/>
      <c r="AA492" s="4"/>
      <c r="AB492" s="4"/>
    </row>
    <row r="493" spans="1:28" x14ac:dyDescent="0.2">
      <c r="A493" s="4">
        <v>50</v>
      </c>
      <c r="B493" s="4">
        <v>0</v>
      </c>
      <c r="C493" s="4">
        <v>0</v>
      </c>
      <c r="D493" s="4">
        <v>1</v>
      </c>
      <c r="E493" s="4">
        <v>207</v>
      </c>
      <c r="F493" s="4">
        <f>Source!U471</f>
        <v>195.75</v>
      </c>
      <c r="G493" s="4" t="s">
        <v>110</v>
      </c>
      <c r="H493" s="4" t="s">
        <v>111</v>
      </c>
      <c r="I493" s="4"/>
      <c r="J493" s="4"/>
      <c r="K493" s="4">
        <v>207</v>
      </c>
      <c r="L493" s="4">
        <v>21</v>
      </c>
      <c r="M493" s="4">
        <v>3</v>
      </c>
      <c r="N493" s="4" t="s">
        <v>3</v>
      </c>
      <c r="O493" s="4">
        <v>-1</v>
      </c>
      <c r="P493" s="4"/>
      <c r="Q493" s="4"/>
      <c r="R493" s="4"/>
      <c r="S493" s="4"/>
      <c r="T493" s="4"/>
      <c r="U493" s="4"/>
      <c r="V493" s="4"/>
      <c r="W493" s="4">
        <v>195.75</v>
      </c>
      <c r="X493" s="4">
        <v>1</v>
      </c>
      <c r="Y493" s="4">
        <v>195.75</v>
      </c>
      <c r="Z493" s="4"/>
      <c r="AA493" s="4"/>
      <c r="AB493" s="4"/>
    </row>
    <row r="494" spans="1:28" x14ac:dyDescent="0.2">
      <c r="A494" s="4">
        <v>50</v>
      </c>
      <c r="B494" s="4">
        <v>0</v>
      </c>
      <c r="C494" s="4">
        <v>0</v>
      </c>
      <c r="D494" s="4">
        <v>1</v>
      </c>
      <c r="E494" s="4">
        <v>208</v>
      </c>
      <c r="F494" s="4">
        <f>Source!V471</f>
        <v>0</v>
      </c>
      <c r="G494" s="4" t="s">
        <v>112</v>
      </c>
      <c r="H494" s="4" t="s">
        <v>113</v>
      </c>
      <c r="I494" s="4"/>
      <c r="J494" s="4"/>
      <c r="K494" s="4">
        <v>208</v>
      </c>
      <c r="L494" s="4">
        <v>22</v>
      </c>
      <c r="M494" s="4">
        <v>3</v>
      </c>
      <c r="N494" s="4" t="s">
        <v>3</v>
      </c>
      <c r="O494" s="4">
        <v>-1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8" x14ac:dyDescent="0.2">
      <c r="A495" s="4">
        <v>50</v>
      </c>
      <c r="B495" s="4">
        <v>0</v>
      </c>
      <c r="C495" s="4">
        <v>0</v>
      </c>
      <c r="D495" s="4">
        <v>1</v>
      </c>
      <c r="E495" s="4">
        <v>209</v>
      </c>
      <c r="F495" s="4">
        <f>ROUND(Source!W471,O495)</f>
        <v>0</v>
      </c>
      <c r="G495" s="4" t="s">
        <v>114</v>
      </c>
      <c r="H495" s="4" t="s">
        <v>115</v>
      </c>
      <c r="I495" s="4"/>
      <c r="J495" s="4"/>
      <c r="K495" s="4">
        <v>209</v>
      </c>
      <c r="L495" s="4">
        <v>23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0</v>
      </c>
      <c r="X495" s="4">
        <v>1</v>
      </c>
      <c r="Y495" s="4">
        <v>0</v>
      </c>
      <c r="Z495" s="4"/>
      <c r="AA495" s="4"/>
      <c r="AB495" s="4"/>
    </row>
    <row r="496" spans="1:28" x14ac:dyDescent="0.2">
      <c r="A496" s="4">
        <v>50</v>
      </c>
      <c r="B496" s="4">
        <v>0</v>
      </c>
      <c r="C496" s="4">
        <v>0</v>
      </c>
      <c r="D496" s="4">
        <v>1</v>
      </c>
      <c r="E496" s="4">
        <v>233</v>
      </c>
      <c r="F496" s="4">
        <f>ROUND(Source!BD471,O496)</f>
        <v>0</v>
      </c>
      <c r="G496" s="4" t="s">
        <v>116</v>
      </c>
      <c r="H496" s="4" t="s">
        <v>117</v>
      </c>
      <c r="I496" s="4"/>
      <c r="J496" s="4"/>
      <c r="K496" s="4">
        <v>233</v>
      </c>
      <c r="L496" s="4">
        <v>24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0</v>
      </c>
      <c r="X496" s="4">
        <v>1</v>
      </c>
      <c r="Y496" s="4">
        <v>0</v>
      </c>
      <c r="Z496" s="4"/>
      <c r="AA496" s="4"/>
      <c r="AB496" s="4"/>
    </row>
    <row r="497" spans="1:245" x14ac:dyDescent="0.2">
      <c r="A497" s="4">
        <v>50</v>
      </c>
      <c r="B497" s="4">
        <v>0</v>
      </c>
      <c r="C497" s="4">
        <v>0</v>
      </c>
      <c r="D497" s="4">
        <v>1</v>
      </c>
      <c r="E497" s="4">
        <v>210</v>
      </c>
      <c r="F497" s="4">
        <f>ROUND(Source!X471,O497)</f>
        <v>90060.1</v>
      </c>
      <c r="G497" s="4" t="s">
        <v>118</v>
      </c>
      <c r="H497" s="4" t="s">
        <v>119</v>
      </c>
      <c r="I497" s="4"/>
      <c r="J497" s="4"/>
      <c r="K497" s="4">
        <v>210</v>
      </c>
      <c r="L497" s="4">
        <v>25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90060.1</v>
      </c>
      <c r="X497" s="4">
        <v>1</v>
      </c>
      <c r="Y497" s="4">
        <v>90060.1</v>
      </c>
      <c r="Z497" s="4"/>
      <c r="AA497" s="4"/>
      <c r="AB497" s="4"/>
    </row>
    <row r="498" spans="1:245" x14ac:dyDescent="0.2">
      <c r="A498" s="4">
        <v>50</v>
      </c>
      <c r="B498" s="4">
        <v>0</v>
      </c>
      <c r="C498" s="4">
        <v>0</v>
      </c>
      <c r="D498" s="4">
        <v>1</v>
      </c>
      <c r="E498" s="4">
        <v>211</v>
      </c>
      <c r="F498" s="4">
        <f>ROUND(Source!Y471,O498)</f>
        <v>12865.73</v>
      </c>
      <c r="G498" s="4" t="s">
        <v>120</v>
      </c>
      <c r="H498" s="4" t="s">
        <v>121</v>
      </c>
      <c r="I498" s="4"/>
      <c r="J498" s="4"/>
      <c r="K498" s="4">
        <v>211</v>
      </c>
      <c r="L498" s="4">
        <v>26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12865.73</v>
      </c>
      <c r="X498" s="4">
        <v>1</v>
      </c>
      <c r="Y498" s="4">
        <v>12865.73</v>
      </c>
      <c r="Z498" s="4"/>
      <c r="AA498" s="4"/>
      <c r="AB498" s="4"/>
    </row>
    <row r="499" spans="1:245" x14ac:dyDescent="0.2">
      <c r="A499" s="4">
        <v>50</v>
      </c>
      <c r="B499" s="4">
        <v>0</v>
      </c>
      <c r="C499" s="4">
        <v>0</v>
      </c>
      <c r="D499" s="4">
        <v>1</v>
      </c>
      <c r="E499" s="4">
        <v>224</v>
      </c>
      <c r="F499" s="4">
        <f>ROUND(Source!AR471,O499)</f>
        <v>252171.27</v>
      </c>
      <c r="G499" s="4" t="s">
        <v>122</v>
      </c>
      <c r="H499" s="4" t="s">
        <v>123</v>
      </c>
      <c r="I499" s="4"/>
      <c r="J499" s="4"/>
      <c r="K499" s="4">
        <v>224</v>
      </c>
      <c r="L499" s="4">
        <v>27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252171.27</v>
      </c>
      <c r="X499" s="4">
        <v>1</v>
      </c>
      <c r="Y499" s="4">
        <v>252171.27</v>
      </c>
      <c r="Z499" s="4"/>
      <c r="AA499" s="4"/>
      <c r="AB499" s="4"/>
    </row>
    <row r="501" spans="1:245" x14ac:dyDescent="0.2">
      <c r="A501" s="1">
        <v>4</v>
      </c>
      <c r="B501" s="1">
        <v>1</v>
      </c>
      <c r="C501" s="1"/>
      <c r="D501" s="1">
        <f>ROW(A507)</f>
        <v>507</v>
      </c>
      <c r="E501" s="1"/>
      <c r="F501" s="1" t="s">
        <v>12</v>
      </c>
      <c r="G501" s="1" t="s">
        <v>373</v>
      </c>
      <c r="H501" s="1" t="s">
        <v>3</v>
      </c>
      <c r="I501" s="1">
        <v>0</v>
      </c>
      <c r="J501" s="1"/>
      <c r="K501" s="1">
        <v>0</v>
      </c>
      <c r="L501" s="1"/>
      <c r="M501" s="1" t="s">
        <v>3</v>
      </c>
      <c r="N501" s="1"/>
      <c r="O501" s="1"/>
      <c r="P501" s="1"/>
      <c r="Q501" s="1"/>
      <c r="R501" s="1"/>
      <c r="S501" s="1">
        <v>0</v>
      </c>
      <c r="T501" s="1"/>
      <c r="U501" s="1" t="s">
        <v>3</v>
      </c>
      <c r="V501" s="1">
        <v>0</v>
      </c>
      <c r="W501" s="1"/>
      <c r="X501" s="1"/>
      <c r="Y501" s="1"/>
      <c r="Z501" s="1"/>
      <c r="AA501" s="1"/>
      <c r="AB501" s="1" t="s">
        <v>3</v>
      </c>
      <c r="AC501" s="1" t="s">
        <v>3</v>
      </c>
      <c r="AD501" s="1" t="s">
        <v>3</v>
      </c>
      <c r="AE501" s="1" t="s">
        <v>3</v>
      </c>
      <c r="AF501" s="1" t="s">
        <v>3</v>
      </c>
      <c r="AG501" s="1" t="s">
        <v>3</v>
      </c>
      <c r="AH501" s="1"/>
      <c r="AI501" s="1"/>
      <c r="AJ501" s="1"/>
      <c r="AK501" s="1"/>
      <c r="AL501" s="1"/>
      <c r="AM501" s="1"/>
      <c r="AN501" s="1"/>
      <c r="AO501" s="1"/>
      <c r="AP501" s="1" t="s">
        <v>3</v>
      </c>
      <c r="AQ501" s="1" t="s">
        <v>3</v>
      </c>
      <c r="AR501" s="1" t="s">
        <v>3</v>
      </c>
      <c r="AS501" s="1"/>
      <c r="AT501" s="1"/>
      <c r="AU501" s="1"/>
      <c r="AV501" s="1"/>
      <c r="AW501" s="1"/>
      <c r="AX501" s="1"/>
      <c r="AY501" s="1"/>
      <c r="AZ501" s="1" t="s">
        <v>3</v>
      </c>
      <c r="BA501" s="1"/>
      <c r="BB501" s="1" t="s">
        <v>3</v>
      </c>
      <c r="BC501" s="1" t="s">
        <v>3</v>
      </c>
      <c r="BD501" s="1" t="s">
        <v>3</v>
      </c>
      <c r="BE501" s="1" t="s">
        <v>3</v>
      </c>
      <c r="BF501" s="1" t="s">
        <v>3</v>
      </c>
      <c r="BG501" s="1" t="s">
        <v>3</v>
      </c>
      <c r="BH501" s="1" t="s">
        <v>3</v>
      </c>
      <c r="BI501" s="1" t="s">
        <v>3</v>
      </c>
      <c r="BJ501" s="1" t="s">
        <v>3</v>
      </c>
      <c r="BK501" s="1" t="s">
        <v>3</v>
      </c>
      <c r="BL501" s="1" t="s">
        <v>3</v>
      </c>
      <c r="BM501" s="1" t="s">
        <v>3</v>
      </c>
      <c r="BN501" s="1" t="s">
        <v>3</v>
      </c>
      <c r="BO501" s="1" t="s">
        <v>3</v>
      </c>
      <c r="BP501" s="1" t="s">
        <v>3</v>
      </c>
      <c r="BQ501" s="1"/>
      <c r="BR501" s="1"/>
      <c r="BS501" s="1"/>
      <c r="BT501" s="1"/>
      <c r="BU501" s="1"/>
      <c r="BV501" s="1"/>
      <c r="BW501" s="1"/>
      <c r="BX501" s="1">
        <v>0</v>
      </c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>
        <v>0</v>
      </c>
    </row>
    <row r="503" spans="1:245" x14ac:dyDescent="0.2">
      <c r="A503" s="2">
        <v>52</v>
      </c>
      <c r="B503" s="2">
        <f t="shared" ref="B503:G503" si="364">B507</f>
        <v>1</v>
      </c>
      <c r="C503" s="2">
        <f t="shared" si="364"/>
        <v>4</v>
      </c>
      <c r="D503" s="2">
        <f t="shared" si="364"/>
        <v>501</v>
      </c>
      <c r="E503" s="2">
        <f t="shared" si="364"/>
        <v>0</v>
      </c>
      <c r="F503" s="2" t="str">
        <f t="shared" si="364"/>
        <v>Новый раздел</v>
      </c>
      <c r="G503" s="2" t="str">
        <f t="shared" si="364"/>
        <v>Теплоснабжение</v>
      </c>
      <c r="H503" s="2"/>
      <c r="I503" s="2"/>
      <c r="J503" s="2"/>
      <c r="K503" s="2"/>
      <c r="L503" s="2"/>
      <c r="M503" s="2"/>
      <c r="N503" s="2"/>
      <c r="O503" s="2">
        <f t="shared" ref="O503:AT503" si="365">O507</f>
        <v>0</v>
      </c>
      <c r="P503" s="2">
        <f t="shared" si="365"/>
        <v>0</v>
      </c>
      <c r="Q503" s="2">
        <f t="shared" si="365"/>
        <v>0</v>
      </c>
      <c r="R503" s="2">
        <f t="shared" si="365"/>
        <v>0</v>
      </c>
      <c r="S503" s="2">
        <f t="shared" si="365"/>
        <v>0</v>
      </c>
      <c r="T503" s="2">
        <f t="shared" si="365"/>
        <v>0</v>
      </c>
      <c r="U503" s="2">
        <f t="shared" si="365"/>
        <v>0</v>
      </c>
      <c r="V503" s="2">
        <f t="shared" si="365"/>
        <v>0</v>
      </c>
      <c r="W503" s="2">
        <f t="shared" si="365"/>
        <v>0</v>
      </c>
      <c r="X503" s="2">
        <f t="shared" si="365"/>
        <v>0</v>
      </c>
      <c r="Y503" s="2">
        <f t="shared" si="365"/>
        <v>0</v>
      </c>
      <c r="Z503" s="2">
        <f t="shared" si="365"/>
        <v>0</v>
      </c>
      <c r="AA503" s="2">
        <f t="shared" si="365"/>
        <v>0</v>
      </c>
      <c r="AB503" s="2">
        <f t="shared" si="365"/>
        <v>0</v>
      </c>
      <c r="AC503" s="2">
        <f t="shared" si="365"/>
        <v>0</v>
      </c>
      <c r="AD503" s="2">
        <f t="shared" si="365"/>
        <v>0</v>
      </c>
      <c r="AE503" s="2">
        <f t="shared" si="365"/>
        <v>0</v>
      </c>
      <c r="AF503" s="2">
        <f t="shared" si="365"/>
        <v>0</v>
      </c>
      <c r="AG503" s="2">
        <f t="shared" si="365"/>
        <v>0</v>
      </c>
      <c r="AH503" s="2">
        <f t="shared" si="365"/>
        <v>0</v>
      </c>
      <c r="AI503" s="2">
        <f t="shared" si="365"/>
        <v>0</v>
      </c>
      <c r="AJ503" s="2">
        <f t="shared" si="365"/>
        <v>0</v>
      </c>
      <c r="AK503" s="2">
        <f t="shared" si="365"/>
        <v>0</v>
      </c>
      <c r="AL503" s="2">
        <f t="shared" si="365"/>
        <v>0</v>
      </c>
      <c r="AM503" s="2">
        <f t="shared" si="365"/>
        <v>0</v>
      </c>
      <c r="AN503" s="2">
        <f t="shared" si="365"/>
        <v>0</v>
      </c>
      <c r="AO503" s="2">
        <f t="shared" si="365"/>
        <v>0</v>
      </c>
      <c r="AP503" s="2">
        <f t="shared" si="365"/>
        <v>0</v>
      </c>
      <c r="AQ503" s="2">
        <f t="shared" si="365"/>
        <v>0</v>
      </c>
      <c r="AR503" s="2">
        <f t="shared" si="365"/>
        <v>0</v>
      </c>
      <c r="AS503" s="2">
        <f t="shared" si="365"/>
        <v>0</v>
      </c>
      <c r="AT503" s="2">
        <f t="shared" si="365"/>
        <v>0</v>
      </c>
      <c r="AU503" s="2">
        <f t="shared" ref="AU503:BZ503" si="366">AU507</f>
        <v>0</v>
      </c>
      <c r="AV503" s="2">
        <f t="shared" si="366"/>
        <v>0</v>
      </c>
      <c r="AW503" s="2">
        <f t="shared" si="366"/>
        <v>0</v>
      </c>
      <c r="AX503" s="2">
        <f t="shared" si="366"/>
        <v>0</v>
      </c>
      <c r="AY503" s="2">
        <f t="shared" si="366"/>
        <v>0</v>
      </c>
      <c r="AZ503" s="2">
        <f t="shared" si="366"/>
        <v>0</v>
      </c>
      <c r="BA503" s="2">
        <f t="shared" si="366"/>
        <v>0</v>
      </c>
      <c r="BB503" s="2">
        <f t="shared" si="366"/>
        <v>0</v>
      </c>
      <c r="BC503" s="2">
        <f t="shared" si="366"/>
        <v>0</v>
      </c>
      <c r="BD503" s="2">
        <f t="shared" si="366"/>
        <v>0</v>
      </c>
      <c r="BE503" s="2">
        <f t="shared" si="366"/>
        <v>0</v>
      </c>
      <c r="BF503" s="2">
        <f t="shared" si="366"/>
        <v>0</v>
      </c>
      <c r="BG503" s="2">
        <f t="shared" si="366"/>
        <v>0</v>
      </c>
      <c r="BH503" s="2">
        <f t="shared" si="366"/>
        <v>0</v>
      </c>
      <c r="BI503" s="2">
        <f t="shared" si="366"/>
        <v>0</v>
      </c>
      <c r="BJ503" s="2">
        <f t="shared" si="366"/>
        <v>0</v>
      </c>
      <c r="BK503" s="2">
        <f t="shared" si="366"/>
        <v>0</v>
      </c>
      <c r="BL503" s="2">
        <f t="shared" si="366"/>
        <v>0</v>
      </c>
      <c r="BM503" s="2">
        <f t="shared" si="366"/>
        <v>0</v>
      </c>
      <c r="BN503" s="2">
        <f t="shared" si="366"/>
        <v>0</v>
      </c>
      <c r="BO503" s="2">
        <f t="shared" si="366"/>
        <v>0</v>
      </c>
      <c r="BP503" s="2">
        <f t="shared" si="366"/>
        <v>0</v>
      </c>
      <c r="BQ503" s="2">
        <f t="shared" si="366"/>
        <v>0</v>
      </c>
      <c r="BR503" s="2">
        <f t="shared" si="366"/>
        <v>0</v>
      </c>
      <c r="BS503" s="2">
        <f t="shared" si="366"/>
        <v>0</v>
      </c>
      <c r="BT503" s="2">
        <f t="shared" si="366"/>
        <v>0</v>
      </c>
      <c r="BU503" s="2">
        <f t="shared" si="366"/>
        <v>0</v>
      </c>
      <c r="BV503" s="2">
        <f t="shared" si="366"/>
        <v>0</v>
      </c>
      <c r="BW503" s="2">
        <f t="shared" si="366"/>
        <v>0</v>
      </c>
      <c r="BX503" s="2">
        <f t="shared" si="366"/>
        <v>0</v>
      </c>
      <c r="BY503" s="2">
        <f t="shared" si="366"/>
        <v>0</v>
      </c>
      <c r="BZ503" s="2">
        <f t="shared" si="366"/>
        <v>0</v>
      </c>
      <c r="CA503" s="2">
        <f t="shared" ref="CA503:DF503" si="367">CA507</f>
        <v>0</v>
      </c>
      <c r="CB503" s="2">
        <f t="shared" si="367"/>
        <v>0</v>
      </c>
      <c r="CC503" s="2">
        <f t="shared" si="367"/>
        <v>0</v>
      </c>
      <c r="CD503" s="2">
        <f t="shared" si="367"/>
        <v>0</v>
      </c>
      <c r="CE503" s="2">
        <f t="shared" si="367"/>
        <v>0</v>
      </c>
      <c r="CF503" s="2">
        <f t="shared" si="367"/>
        <v>0</v>
      </c>
      <c r="CG503" s="2">
        <f t="shared" si="367"/>
        <v>0</v>
      </c>
      <c r="CH503" s="2">
        <f t="shared" si="367"/>
        <v>0</v>
      </c>
      <c r="CI503" s="2">
        <f t="shared" si="367"/>
        <v>0</v>
      </c>
      <c r="CJ503" s="2">
        <f t="shared" si="367"/>
        <v>0</v>
      </c>
      <c r="CK503" s="2">
        <f t="shared" si="367"/>
        <v>0</v>
      </c>
      <c r="CL503" s="2">
        <f t="shared" si="367"/>
        <v>0</v>
      </c>
      <c r="CM503" s="2">
        <f t="shared" si="367"/>
        <v>0</v>
      </c>
      <c r="CN503" s="2">
        <f t="shared" si="367"/>
        <v>0</v>
      </c>
      <c r="CO503" s="2">
        <f t="shared" si="367"/>
        <v>0</v>
      </c>
      <c r="CP503" s="2">
        <f t="shared" si="367"/>
        <v>0</v>
      </c>
      <c r="CQ503" s="2">
        <f t="shared" si="367"/>
        <v>0</v>
      </c>
      <c r="CR503" s="2">
        <f t="shared" si="367"/>
        <v>0</v>
      </c>
      <c r="CS503" s="2">
        <f t="shared" si="367"/>
        <v>0</v>
      </c>
      <c r="CT503" s="2">
        <f t="shared" si="367"/>
        <v>0</v>
      </c>
      <c r="CU503" s="2">
        <f t="shared" si="367"/>
        <v>0</v>
      </c>
      <c r="CV503" s="2">
        <f t="shared" si="367"/>
        <v>0</v>
      </c>
      <c r="CW503" s="2">
        <f t="shared" si="367"/>
        <v>0</v>
      </c>
      <c r="CX503" s="2">
        <f t="shared" si="367"/>
        <v>0</v>
      </c>
      <c r="CY503" s="2">
        <f t="shared" si="367"/>
        <v>0</v>
      </c>
      <c r="CZ503" s="2">
        <f t="shared" si="367"/>
        <v>0</v>
      </c>
      <c r="DA503" s="2">
        <f t="shared" si="367"/>
        <v>0</v>
      </c>
      <c r="DB503" s="2">
        <f t="shared" si="367"/>
        <v>0</v>
      </c>
      <c r="DC503" s="2">
        <f t="shared" si="367"/>
        <v>0</v>
      </c>
      <c r="DD503" s="2">
        <f t="shared" si="367"/>
        <v>0</v>
      </c>
      <c r="DE503" s="2">
        <f t="shared" si="367"/>
        <v>0</v>
      </c>
      <c r="DF503" s="2">
        <f t="shared" si="367"/>
        <v>0</v>
      </c>
      <c r="DG503" s="3">
        <f t="shared" ref="DG503:EL503" si="368">DG507</f>
        <v>0</v>
      </c>
      <c r="DH503" s="3">
        <f t="shared" si="368"/>
        <v>0</v>
      </c>
      <c r="DI503" s="3">
        <f t="shared" si="368"/>
        <v>0</v>
      </c>
      <c r="DJ503" s="3">
        <f t="shared" si="368"/>
        <v>0</v>
      </c>
      <c r="DK503" s="3">
        <f t="shared" si="368"/>
        <v>0</v>
      </c>
      <c r="DL503" s="3">
        <f t="shared" si="368"/>
        <v>0</v>
      </c>
      <c r="DM503" s="3">
        <f t="shared" si="368"/>
        <v>0</v>
      </c>
      <c r="DN503" s="3">
        <f t="shared" si="368"/>
        <v>0</v>
      </c>
      <c r="DO503" s="3">
        <f t="shared" si="368"/>
        <v>0</v>
      </c>
      <c r="DP503" s="3">
        <f t="shared" si="368"/>
        <v>0</v>
      </c>
      <c r="DQ503" s="3">
        <f t="shared" si="368"/>
        <v>0</v>
      </c>
      <c r="DR503" s="3">
        <f t="shared" si="368"/>
        <v>0</v>
      </c>
      <c r="DS503" s="3">
        <f t="shared" si="368"/>
        <v>0</v>
      </c>
      <c r="DT503" s="3">
        <f t="shared" si="368"/>
        <v>0</v>
      </c>
      <c r="DU503" s="3">
        <f t="shared" si="368"/>
        <v>0</v>
      </c>
      <c r="DV503" s="3">
        <f t="shared" si="368"/>
        <v>0</v>
      </c>
      <c r="DW503" s="3">
        <f t="shared" si="368"/>
        <v>0</v>
      </c>
      <c r="DX503" s="3">
        <f t="shared" si="368"/>
        <v>0</v>
      </c>
      <c r="DY503" s="3">
        <f t="shared" si="368"/>
        <v>0</v>
      </c>
      <c r="DZ503" s="3">
        <f t="shared" si="368"/>
        <v>0</v>
      </c>
      <c r="EA503" s="3">
        <f t="shared" si="368"/>
        <v>0</v>
      </c>
      <c r="EB503" s="3">
        <f t="shared" si="368"/>
        <v>0</v>
      </c>
      <c r="EC503" s="3">
        <f t="shared" si="368"/>
        <v>0</v>
      </c>
      <c r="ED503" s="3">
        <f t="shared" si="368"/>
        <v>0</v>
      </c>
      <c r="EE503" s="3">
        <f t="shared" si="368"/>
        <v>0</v>
      </c>
      <c r="EF503" s="3">
        <f t="shared" si="368"/>
        <v>0</v>
      </c>
      <c r="EG503" s="3">
        <f t="shared" si="368"/>
        <v>0</v>
      </c>
      <c r="EH503" s="3">
        <f t="shared" si="368"/>
        <v>0</v>
      </c>
      <c r="EI503" s="3">
        <f t="shared" si="368"/>
        <v>0</v>
      </c>
      <c r="EJ503" s="3">
        <f t="shared" si="368"/>
        <v>0</v>
      </c>
      <c r="EK503" s="3">
        <f t="shared" si="368"/>
        <v>0</v>
      </c>
      <c r="EL503" s="3">
        <f t="shared" si="368"/>
        <v>0</v>
      </c>
      <c r="EM503" s="3">
        <f t="shared" ref="EM503:FR503" si="369">EM507</f>
        <v>0</v>
      </c>
      <c r="EN503" s="3">
        <f t="shared" si="369"/>
        <v>0</v>
      </c>
      <c r="EO503" s="3">
        <f t="shared" si="369"/>
        <v>0</v>
      </c>
      <c r="EP503" s="3">
        <f t="shared" si="369"/>
        <v>0</v>
      </c>
      <c r="EQ503" s="3">
        <f t="shared" si="369"/>
        <v>0</v>
      </c>
      <c r="ER503" s="3">
        <f t="shared" si="369"/>
        <v>0</v>
      </c>
      <c r="ES503" s="3">
        <f t="shared" si="369"/>
        <v>0</v>
      </c>
      <c r="ET503" s="3">
        <f t="shared" si="369"/>
        <v>0</v>
      </c>
      <c r="EU503" s="3">
        <f t="shared" si="369"/>
        <v>0</v>
      </c>
      <c r="EV503" s="3">
        <f t="shared" si="369"/>
        <v>0</v>
      </c>
      <c r="EW503" s="3">
        <f t="shared" si="369"/>
        <v>0</v>
      </c>
      <c r="EX503" s="3">
        <f t="shared" si="369"/>
        <v>0</v>
      </c>
      <c r="EY503" s="3">
        <f t="shared" si="369"/>
        <v>0</v>
      </c>
      <c r="EZ503" s="3">
        <f t="shared" si="369"/>
        <v>0</v>
      </c>
      <c r="FA503" s="3">
        <f t="shared" si="369"/>
        <v>0</v>
      </c>
      <c r="FB503" s="3">
        <f t="shared" si="369"/>
        <v>0</v>
      </c>
      <c r="FC503" s="3">
        <f t="shared" si="369"/>
        <v>0</v>
      </c>
      <c r="FD503" s="3">
        <f t="shared" si="369"/>
        <v>0</v>
      </c>
      <c r="FE503" s="3">
        <f t="shared" si="369"/>
        <v>0</v>
      </c>
      <c r="FF503" s="3">
        <f t="shared" si="369"/>
        <v>0</v>
      </c>
      <c r="FG503" s="3">
        <f t="shared" si="369"/>
        <v>0</v>
      </c>
      <c r="FH503" s="3">
        <f t="shared" si="369"/>
        <v>0</v>
      </c>
      <c r="FI503" s="3">
        <f t="shared" si="369"/>
        <v>0</v>
      </c>
      <c r="FJ503" s="3">
        <f t="shared" si="369"/>
        <v>0</v>
      </c>
      <c r="FK503" s="3">
        <f t="shared" si="369"/>
        <v>0</v>
      </c>
      <c r="FL503" s="3">
        <f t="shared" si="369"/>
        <v>0</v>
      </c>
      <c r="FM503" s="3">
        <f t="shared" si="369"/>
        <v>0</v>
      </c>
      <c r="FN503" s="3">
        <f t="shared" si="369"/>
        <v>0</v>
      </c>
      <c r="FO503" s="3">
        <f t="shared" si="369"/>
        <v>0</v>
      </c>
      <c r="FP503" s="3">
        <f t="shared" si="369"/>
        <v>0</v>
      </c>
      <c r="FQ503" s="3">
        <f t="shared" si="369"/>
        <v>0</v>
      </c>
      <c r="FR503" s="3">
        <f t="shared" si="369"/>
        <v>0</v>
      </c>
      <c r="FS503" s="3">
        <f t="shared" ref="FS503:GX503" si="370">FS507</f>
        <v>0</v>
      </c>
      <c r="FT503" s="3">
        <f t="shared" si="370"/>
        <v>0</v>
      </c>
      <c r="FU503" s="3">
        <f t="shared" si="370"/>
        <v>0</v>
      </c>
      <c r="FV503" s="3">
        <f t="shared" si="370"/>
        <v>0</v>
      </c>
      <c r="FW503" s="3">
        <f t="shared" si="370"/>
        <v>0</v>
      </c>
      <c r="FX503" s="3">
        <f t="shared" si="370"/>
        <v>0</v>
      </c>
      <c r="FY503" s="3">
        <f t="shared" si="370"/>
        <v>0</v>
      </c>
      <c r="FZ503" s="3">
        <f t="shared" si="370"/>
        <v>0</v>
      </c>
      <c r="GA503" s="3">
        <f t="shared" si="370"/>
        <v>0</v>
      </c>
      <c r="GB503" s="3">
        <f t="shared" si="370"/>
        <v>0</v>
      </c>
      <c r="GC503" s="3">
        <f t="shared" si="370"/>
        <v>0</v>
      </c>
      <c r="GD503" s="3">
        <f t="shared" si="370"/>
        <v>0</v>
      </c>
      <c r="GE503" s="3">
        <f t="shared" si="370"/>
        <v>0</v>
      </c>
      <c r="GF503" s="3">
        <f t="shared" si="370"/>
        <v>0</v>
      </c>
      <c r="GG503" s="3">
        <f t="shared" si="370"/>
        <v>0</v>
      </c>
      <c r="GH503" s="3">
        <f t="shared" si="370"/>
        <v>0</v>
      </c>
      <c r="GI503" s="3">
        <f t="shared" si="370"/>
        <v>0</v>
      </c>
      <c r="GJ503" s="3">
        <f t="shared" si="370"/>
        <v>0</v>
      </c>
      <c r="GK503" s="3">
        <f t="shared" si="370"/>
        <v>0</v>
      </c>
      <c r="GL503" s="3">
        <f t="shared" si="370"/>
        <v>0</v>
      </c>
      <c r="GM503" s="3">
        <f t="shared" si="370"/>
        <v>0</v>
      </c>
      <c r="GN503" s="3">
        <f t="shared" si="370"/>
        <v>0</v>
      </c>
      <c r="GO503" s="3">
        <f t="shared" si="370"/>
        <v>0</v>
      </c>
      <c r="GP503" s="3">
        <f t="shared" si="370"/>
        <v>0</v>
      </c>
      <c r="GQ503" s="3">
        <f t="shared" si="370"/>
        <v>0</v>
      </c>
      <c r="GR503" s="3">
        <f t="shared" si="370"/>
        <v>0</v>
      </c>
      <c r="GS503" s="3">
        <f t="shared" si="370"/>
        <v>0</v>
      </c>
      <c r="GT503" s="3">
        <f t="shared" si="370"/>
        <v>0</v>
      </c>
      <c r="GU503" s="3">
        <f t="shared" si="370"/>
        <v>0</v>
      </c>
      <c r="GV503" s="3">
        <f t="shared" si="370"/>
        <v>0</v>
      </c>
      <c r="GW503" s="3">
        <f t="shared" si="370"/>
        <v>0</v>
      </c>
      <c r="GX503" s="3">
        <f t="shared" si="370"/>
        <v>0</v>
      </c>
    </row>
    <row r="505" spans="1:245" x14ac:dyDescent="0.2">
      <c r="A505">
        <v>17</v>
      </c>
      <c r="B505">
        <v>1</v>
      </c>
      <c r="D505">
        <f>ROW(EtalonRes!A270)</f>
        <v>270</v>
      </c>
      <c r="E505" t="s">
        <v>3</v>
      </c>
      <c r="F505" t="s">
        <v>374</v>
      </c>
      <c r="G505" t="s">
        <v>375</v>
      </c>
      <c r="H505" t="s">
        <v>32</v>
      </c>
      <c r="I505">
        <v>6</v>
      </c>
      <c r="J505">
        <v>0</v>
      </c>
      <c r="K505">
        <v>6</v>
      </c>
      <c r="O505">
        <f>ROUND(CP505,2)</f>
        <v>23667.54</v>
      </c>
      <c r="P505">
        <f>ROUND(CQ505*I505,2)</f>
        <v>442.42</v>
      </c>
      <c r="Q505">
        <f>ROUND(CR505*I505,2)</f>
        <v>0</v>
      </c>
      <c r="R505">
        <f>ROUND(CS505*I505,2)</f>
        <v>0</v>
      </c>
      <c r="S505">
        <f>ROUND(CT505*I505,2)</f>
        <v>23225.119999999999</v>
      </c>
      <c r="T505">
        <f>ROUND(CU505*I505,2)</f>
        <v>0</v>
      </c>
      <c r="U505">
        <f>CV505*I505</f>
        <v>35</v>
      </c>
      <c r="V505">
        <f>CW505*I505</f>
        <v>0</v>
      </c>
      <c r="W505">
        <f>ROUND(CX505*I505,2)</f>
        <v>0</v>
      </c>
      <c r="X505">
        <f>ROUND(CY505,2)</f>
        <v>16257.58</v>
      </c>
      <c r="Y505">
        <f>ROUND(CZ505,2)</f>
        <v>2322.5100000000002</v>
      </c>
      <c r="AA505">
        <v>-1</v>
      </c>
      <c r="AB505">
        <f>ROUND((AC505+AD505+AF505),6)</f>
        <v>3944.59</v>
      </c>
      <c r="AC505">
        <f>ROUND((((ES505/12)*4)),6)</f>
        <v>73.736666999999997</v>
      </c>
      <c r="AD505">
        <f>ROUND((((((ET505/12)*4))-(((EU505/12)*4)))+AE505),6)</f>
        <v>0</v>
      </c>
      <c r="AE505">
        <f>ROUND((((EU505/12)*4)),6)</f>
        <v>0</v>
      </c>
      <c r="AF505">
        <f>ROUND((((EV505/12)*4)),6)</f>
        <v>3870.853333</v>
      </c>
      <c r="AG505">
        <f>ROUND((AP505),6)</f>
        <v>0</v>
      </c>
      <c r="AH505">
        <f>(((EW505/12)*4))</f>
        <v>5.833333333333333</v>
      </c>
      <c r="AI505">
        <f>(((EX505/12)*4))</f>
        <v>0</v>
      </c>
      <c r="AJ505">
        <f>(AS505)</f>
        <v>0</v>
      </c>
      <c r="AK505">
        <v>11833.77</v>
      </c>
      <c r="AL505">
        <v>221.21</v>
      </c>
      <c r="AM505">
        <v>0</v>
      </c>
      <c r="AN505">
        <v>0</v>
      </c>
      <c r="AO505">
        <v>11612.56</v>
      </c>
      <c r="AP505">
        <v>0</v>
      </c>
      <c r="AQ505">
        <v>17.5</v>
      </c>
      <c r="AR505">
        <v>0</v>
      </c>
      <c r="AS505">
        <v>0</v>
      </c>
      <c r="AT505">
        <v>70</v>
      </c>
      <c r="AU505">
        <v>10</v>
      </c>
      <c r="AV505">
        <v>1</v>
      </c>
      <c r="AW505">
        <v>1</v>
      </c>
      <c r="AZ505">
        <v>1</v>
      </c>
      <c r="BA505">
        <v>1</v>
      </c>
      <c r="BB505">
        <v>1</v>
      </c>
      <c r="BC505">
        <v>1</v>
      </c>
      <c r="BD505" t="s">
        <v>3</v>
      </c>
      <c r="BE505" t="s">
        <v>3</v>
      </c>
      <c r="BF505" t="s">
        <v>3</v>
      </c>
      <c r="BG505" t="s">
        <v>3</v>
      </c>
      <c r="BH505">
        <v>0</v>
      </c>
      <c r="BI505">
        <v>4</v>
      </c>
      <c r="BJ505" t="s">
        <v>376</v>
      </c>
      <c r="BM505">
        <v>0</v>
      </c>
      <c r="BN505">
        <v>0</v>
      </c>
      <c r="BO505" t="s">
        <v>3</v>
      </c>
      <c r="BP505">
        <v>0</v>
      </c>
      <c r="BQ505">
        <v>1</v>
      </c>
      <c r="BR505">
        <v>0</v>
      </c>
      <c r="BS505">
        <v>1</v>
      </c>
      <c r="BT505">
        <v>1</v>
      </c>
      <c r="BU505">
        <v>1</v>
      </c>
      <c r="BV505">
        <v>1</v>
      </c>
      <c r="BW505">
        <v>1</v>
      </c>
      <c r="BX505">
        <v>1</v>
      </c>
      <c r="BY505" t="s">
        <v>3</v>
      </c>
      <c r="BZ505">
        <v>70</v>
      </c>
      <c r="CA505">
        <v>10</v>
      </c>
      <c r="CB505" t="s">
        <v>3</v>
      </c>
      <c r="CE505">
        <v>0</v>
      </c>
      <c r="CF505">
        <v>0</v>
      </c>
      <c r="CG505">
        <v>0</v>
      </c>
      <c r="CM505">
        <v>0</v>
      </c>
      <c r="CN505" t="s">
        <v>3</v>
      </c>
      <c r="CO505">
        <v>0</v>
      </c>
      <c r="CP505">
        <f>(P505+Q505+S505)</f>
        <v>23667.539999999997</v>
      </c>
      <c r="CQ505">
        <f>(AC505*BC505*AW505)</f>
        <v>73.736666999999997</v>
      </c>
      <c r="CR505">
        <f>((((((ET505/12)*4))*BB505-(((EU505/12)*4))*BS505)+AE505*BS505)*AV505)</f>
        <v>0</v>
      </c>
      <c r="CS505">
        <f>(AE505*BS505*AV505)</f>
        <v>0</v>
      </c>
      <c r="CT505">
        <f>(AF505*BA505*AV505)</f>
        <v>3870.853333</v>
      </c>
      <c r="CU505">
        <f>AG505</f>
        <v>0</v>
      </c>
      <c r="CV505">
        <f>(AH505*AV505)</f>
        <v>5.833333333333333</v>
      </c>
      <c r="CW505">
        <f>AI505</f>
        <v>0</v>
      </c>
      <c r="CX505">
        <f>AJ505</f>
        <v>0</v>
      </c>
      <c r="CY505">
        <f>((S505*BZ505)/100)</f>
        <v>16257.583999999999</v>
      </c>
      <c r="CZ505">
        <f>((S505*CA505)/100)</f>
        <v>2322.5119999999997</v>
      </c>
      <c r="DC505" t="s">
        <v>3</v>
      </c>
      <c r="DD505" t="s">
        <v>377</v>
      </c>
      <c r="DE505" t="s">
        <v>377</v>
      </c>
      <c r="DF505" t="s">
        <v>377</v>
      </c>
      <c r="DG505" t="s">
        <v>218</v>
      </c>
      <c r="DH505" t="s">
        <v>3</v>
      </c>
      <c r="DI505" t="s">
        <v>218</v>
      </c>
      <c r="DJ505" t="s">
        <v>377</v>
      </c>
      <c r="DK505" t="s">
        <v>3</v>
      </c>
      <c r="DL505" t="s">
        <v>3</v>
      </c>
      <c r="DM505" t="s">
        <v>3</v>
      </c>
      <c r="DN505">
        <v>0</v>
      </c>
      <c r="DO505">
        <v>0</v>
      </c>
      <c r="DP505">
        <v>1</v>
      </c>
      <c r="DQ505">
        <v>1</v>
      </c>
      <c r="DU505">
        <v>16987630</v>
      </c>
      <c r="DV505" t="s">
        <v>32</v>
      </c>
      <c r="DW505" t="s">
        <v>32</v>
      </c>
      <c r="DX505">
        <v>1</v>
      </c>
      <c r="DZ505" t="s">
        <v>3</v>
      </c>
      <c r="EA505" t="s">
        <v>3</v>
      </c>
      <c r="EB505" t="s">
        <v>3</v>
      </c>
      <c r="EC505" t="s">
        <v>3</v>
      </c>
      <c r="EE505">
        <v>1441815344</v>
      </c>
      <c r="EF505">
        <v>1</v>
      </c>
      <c r="EG505" t="s">
        <v>21</v>
      </c>
      <c r="EH505">
        <v>0</v>
      </c>
      <c r="EI505" t="s">
        <v>3</v>
      </c>
      <c r="EJ505">
        <v>4</v>
      </c>
      <c r="EK505">
        <v>0</v>
      </c>
      <c r="EL505" t="s">
        <v>22</v>
      </c>
      <c r="EM505" t="s">
        <v>23</v>
      </c>
      <c r="EO505" t="s">
        <v>3</v>
      </c>
      <c r="EQ505">
        <v>1311744</v>
      </c>
      <c r="ER505">
        <v>11833.77</v>
      </c>
      <c r="ES505">
        <v>221.21</v>
      </c>
      <c r="ET505">
        <v>0</v>
      </c>
      <c r="EU505">
        <v>0</v>
      </c>
      <c r="EV505">
        <v>11612.56</v>
      </c>
      <c r="EW505">
        <v>17.5</v>
      </c>
      <c r="EX505">
        <v>0</v>
      </c>
      <c r="EY505">
        <v>0</v>
      </c>
      <c r="FQ505">
        <v>0</v>
      </c>
      <c r="FR505">
        <f>ROUND(IF(BI505=3,GM505,0),2)</f>
        <v>0</v>
      </c>
      <c r="FS505">
        <v>0</v>
      </c>
      <c r="FX505">
        <v>70</v>
      </c>
      <c r="FY505">
        <v>10</v>
      </c>
      <c r="GA505" t="s">
        <v>3</v>
      </c>
      <c r="GD505">
        <v>0</v>
      </c>
      <c r="GF505">
        <v>-1543293148</v>
      </c>
      <c r="GG505">
        <v>2</v>
      </c>
      <c r="GH505">
        <v>1</v>
      </c>
      <c r="GI505">
        <v>-2</v>
      </c>
      <c r="GJ505">
        <v>0</v>
      </c>
      <c r="GK505">
        <f>ROUND(R505*(R12)/100,2)</f>
        <v>0</v>
      </c>
      <c r="GL505">
        <f>ROUND(IF(AND(BH505=3,BI505=3,FS505&lt;&gt;0),P505,0),2)</f>
        <v>0</v>
      </c>
      <c r="GM505">
        <f>ROUND(O505+X505+Y505+GK505,2)+GX505</f>
        <v>42247.63</v>
      </c>
      <c r="GN505">
        <f>IF(OR(BI505=0,BI505=1),GM505-GX505,0)</f>
        <v>0</v>
      </c>
      <c r="GO505">
        <f>IF(BI505=2,GM505-GX505,0)</f>
        <v>0</v>
      </c>
      <c r="GP505">
        <f>IF(BI505=4,GM505-GX505,0)</f>
        <v>42247.63</v>
      </c>
      <c r="GR505">
        <v>0</v>
      </c>
      <c r="GS505">
        <v>3</v>
      </c>
      <c r="GT505">
        <v>0</v>
      </c>
      <c r="GU505" t="s">
        <v>3</v>
      </c>
      <c r="GV505">
        <f>ROUND((GT505),6)</f>
        <v>0</v>
      </c>
      <c r="GW505">
        <v>1</v>
      </c>
      <c r="GX505">
        <f>ROUND(HC505*I505,2)</f>
        <v>0</v>
      </c>
      <c r="HA505">
        <v>0</v>
      </c>
      <c r="HB505">
        <v>0</v>
      </c>
      <c r="HC505">
        <f>GV505*GW505</f>
        <v>0</v>
      </c>
      <c r="HE505" t="s">
        <v>3</v>
      </c>
      <c r="HF505" t="s">
        <v>3</v>
      </c>
      <c r="HM505" t="s">
        <v>3</v>
      </c>
      <c r="HN505" t="s">
        <v>3</v>
      </c>
      <c r="HO505" t="s">
        <v>3</v>
      </c>
      <c r="HP505" t="s">
        <v>3</v>
      </c>
      <c r="HQ505" t="s">
        <v>3</v>
      </c>
      <c r="IK505">
        <v>0</v>
      </c>
    </row>
    <row r="507" spans="1:245" x14ac:dyDescent="0.2">
      <c r="A507" s="2">
        <v>51</v>
      </c>
      <c r="B507" s="2">
        <f>B501</f>
        <v>1</v>
      </c>
      <c r="C507" s="2">
        <f>A501</f>
        <v>4</v>
      </c>
      <c r="D507" s="2">
        <f>ROW(A501)</f>
        <v>501</v>
      </c>
      <c r="E507" s="2"/>
      <c r="F507" s="2" t="str">
        <f>IF(F501&lt;&gt;"",F501,"")</f>
        <v>Новый раздел</v>
      </c>
      <c r="G507" s="2" t="str">
        <f>IF(G501&lt;&gt;"",G501,"")</f>
        <v>Теплоснабжение</v>
      </c>
      <c r="H507" s="2">
        <v>0</v>
      </c>
      <c r="I507" s="2"/>
      <c r="J507" s="2"/>
      <c r="K507" s="2"/>
      <c r="L507" s="2"/>
      <c r="M507" s="2"/>
      <c r="N507" s="2"/>
      <c r="O507" s="2">
        <f t="shared" ref="O507:T507" si="371">ROUND(AB507,2)</f>
        <v>0</v>
      </c>
      <c r="P507" s="2">
        <f t="shared" si="371"/>
        <v>0</v>
      </c>
      <c r="Q507" s="2">
        <f t="shared" si="371"/>
        <v>0</v>
      </c>
      <c r="R507" s="2">
        <f t="shared" si="371"/>
        <v>0</v>
      </c>
      <c r="S507" s="2">
        <f t="shared" si="371"/>
        <v>0</v>
      </c>
      <c r="T507" s="2">
        <f t="shared" si="371"/>
        <v>0</v>
      </c>
      <c r="U507" s="2">
        <f>AH507</f>
        <v>0</v>
      </c>
      <c r="V507" s="2">
        <f>AI507</f>
        <v>0</v>
      </c>
      <c r="W507" s="2">
        <f>ROUND(AJ507,2)</f>
        <v>0</v>
      </c>
      <c r="X507" s="2">
        <f>ROUND(AK507,2)</f>
        <v>0</v>
      </c>
      <c r="Y507" s="2">
        <f>ROUND(AL507,2)</f>
        <v>0</v>
      </c>
      <c r="Z507" s="2"/>
      <c r="AA507" s="2"/>
      <c r="AB507" s="2">
        <f>ROUND(SUMIF(AA505:AA505,"=1470268931",O505:O505),2)</f>
        <v>0</v>
      </c>
      <c r="AC507" s="2">
        <f>ROUND(SUMIF(AA505:AA505,"=1470268931",P505:P505),2)</f>
        <v>0</v>
      </c>
      <c r="AD507" s="2">
        <f>ROUND(SUMIF(AA505:AA505,"=1470268931",Q505:Q505),2)</f>
        <v>0</v>
      </c>
      <c r="AE507" s="2">
        <f>ROUND(SUMIF(AA505:AA505,"=1470268931",R505:R505),2)</f>
        <v>0</v>
      </c>
      <c r="AF507" s="2">
        <f>ROUND(SUMIF(AA505:AA505,"=1470268931",S505:S505),2)</f>
        <v>0</v>
      </c>
      <c r="AG507" s="2">
        <f>ROUND(SUMIF(AA505:AA505,"=1470268931",T505:T505),2)</f>
        <v>0</v>
      </c>
      <c r="AH507" s="2">
        <f>SUMIF(AA505:AA505,"=1470268931",U505:U505)</f>
        <v>0</v>
      </c>
      <c r="AI507" s="2">
        <f>SUMIF(AA505:AA505,"=1470268931",V505:V505)</f>
        <v>0</v>
      </c>
      <c r="AJ507" s="2">
        <f>ROUND(SUMIF(AA505:AA505,"=1470268931",W505:W505),2)</f>
        <v>0</v>
      </c>
      <c r="AK507" s="2">
        <f>ROUND(SUMIF(AA505:AA505,"=1470268931",X505:X505),2)</f>
        <v>0</v>
      </c>
      <c r="AL507" s="2">
        <f>ROUND(SUMIF(AA505:AA505,"=1470268931",Y505:Y505),2)</f>
        <v>0</v>
      </c>
      <c r="AM507" s="2"/>
      <c r="AN507" s="2"/>
      <c r="AO507" s="2">
        <f t="shared" ref="AO507:BD507" si="372">ROUND(BX507,2)</f>
        <v>0</v>
      </c>
      <c r="AP507" s="2">
        <f t="shared" si="372"/>
        <v>0</v>
      </c>
      <c r="AQ507" s="2">
        <f t="shared" si="372"/>
        <v>0</v>
      </c>
      <c r="AR507" s="2">
        <f t="shared" si="372"/>
        <v>0</v>
      </c>
      <c r="AS507" s="2">
        <f t="shared" si="372"/>
        <v>0</v>
      </c>
      <c r="AT507" s="2">
        <f t="shared" si="372"/>
        <v>0</v>
      </c>
      <c r="AU507" s="2">
        <f t="shared" si="372"/>
        <v>0</v>
      </c>
      <c r="AV507" s="2">
        <f t="shared" si="372"/>
        <v>0</v>
      </c>
      <c r="AW507" s="2">
        <f t="shared" si="372"/>
        <v>0</v>
      </c>
      <c r="AX507" s="2">
        <f t="shared" si="372"/>
        <v>0</v>
      </c>
      <c r="AY507" s="2">
        <f t="shared" si="372"/>
        <v>0</v>
      </c>
      <c r="AZ507" s="2">
        <f t="shared" si="372"/>
        <v>0</v>
      </c>
      <c r="BA507" s="2">
        <f t="shared" si="372"/>
        <v>0</v>
      </c>
      <c r="BB507" s="2">
        <f t="shared" si="372"/>
        <v>0</v>
      </c>
      <c r="BC507" s="2">
        <f t="shared" si="372"/>
        <v>0</v>
      </c>
      <c r="BD507" s="2">
        <f t="shared" si="372"/>
        <v>0</v>
      </c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>
        <f>ROUND(SUMIF(AA505:AA505,"=1470268931",FQ505:FQ505),2)</f>
        <v>0</v>
      </c>
      <c r="BY507" s="2">
        <f>ROUND(SUMIF(AA505:AA505,"=1470268931",FR505:FR505),2)</f>
        <v>0</v>
      </c>
      <c r="BZ507" s="2">
        <f>ROUND(SUMIF(AA505:AA505,"=1470268931",GL505:GL505),2)</f>
        <v>0</v>
      </c>
      <c r="CA507" s="2">
        <f>ROUND(SUMIF(AA505:AA505,"=1470268931",GM505:GM505),2)</f>
        <v>0</v>
      </c>
      <c r="CB507" s="2">
        <f>ROUND(SUMIF(AA505:AA505,"=1470268931",GN505:GN505),2)</f>
        <v>0</v>
      </c>
      <c r="CC507" s="2">
        <f>ROUND(SUMIF(AA505:AA505,"=1470268931",GO505:GO505),2)</f>
        <v>0</v>
      </c>
      <c r="CD507" s="2">
        <f>ROUND(SUMIF(AA505:AA505,"=1470268931",GP505:GP505),2)</f>
        <v>0</v>
      </c>
      <c r="CE507" s="2">
        <f>AC507-BX507</f>
        <v>0</v>
      </c>
      <c r="CF507" s="2">
        <f>AC507-BY507</f>
        <v>0</v>
      </c>
      <c r="CG507" s="2">
        <f>BX507-BZ507</f>
        <v>0</v>
      </c>
      <c r="CH507" s="2">
        <f>AC507-BX507-BY507+BZ507</f>
        <v>0</v>
      </c>
      <c r="CI507" s="2">
        <f>BY507-BZ507</f>
        <v>0</v>
      </c>
      <c r="CJ507" s="2">
        <f>ROUND(SUMIF(AA505:AA505,"=1470268931",GX505:GX505),2)</f>
        <v>0</v>
      </c>
      <c r="CK507" s="2">
        <f>ROUND(SUMIF(AA505:AA505,"=1470268931",GY505:GY505),2)</f>
        <v>0</v>
      </c>
      <c r="CL507" s="2">
        <f>ROUND(SUMIF(AA505:AA505,"=1470268931",GZ505:GZ505),2)</f>
        <v>0</v>
      </c>
      <c r="CM507" s="2">
        <f>ROUND(SUMIF(AA505:AA505,"=1470268931",HD505:HD505),2)</f>
        <v>0</v>
      </c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  <c r="CZ507" s="2"/>
      <c r="DA507" s="2"/>
      <c r="DB507" s="2"/>
      <c r="DC507" s="2"/>
      <c r="DD507" s="2"/>
      <c r="DE507" s="2"/>
      <c r="DF507" s="2"/>
      <c r="DG507" s="3"/>
      <c r="DH507" s="3"/>
      <c r="DI507" s="3"/>
      <c r="DJ507" s="3"/>
      <c r="DK507" s="3"/>
      <c r="DL507" s="3"/>
      <c r="DM507" s="3"/>
      <c r="DN507" s="3"/>
      <c r="DO507" s="3"/>
      <c r="DP507" s="3"/>
      <c r="DQ507" s="3"/>
      <c r="DR507" s="3"/>
      <c r="DS507" s="3"/>
      <c r="DT507" s="3"/>
      <c r="DU507" s="3"/>
      <c r="DV507" s="3"/>
      <c r="DW507" s="3"/>
      <c r="DX507" s="3"/>
      <c r="DY507" s="3"/>
      <c r="DZ507" s="3"/>
      <c r="EA507" s="3"/>
      <c r="EB507" s="3"/>
      <c r="EC507" s="3"/>
      <c r="ED507" s="3"/>
      <c r="EE507" s="3"/>
      <c r="EF507" s="3"/>
      <c r="EG507" s="3"/>
      <c r="EH507" s="3"/>
      <c r="EI507" s="3"/>
      <c r="EJ507" s="3"/>
      <c r="EK507" s="3"/>
      <c r="EL507" s="3"/>
      <c r="EM507" s="3"/>
      <c r="EN507" s="3"/>
      <c r="EO507" s="3"/>
      <c r="EP507" s="3"/>
      <c r="EQ507" s="3"/>
      <c r="ER507" s="3"/>
      <c r="ES507" s="3"/>
      <c r="ET507" s="3"/>
      <c r="EU507" s="3"/>
      <c r="EV507" s="3"/>
      <c r="EW507" s="3"/>
      <c r="EX507" s="3"/>
      <c r="EY507" s="3"/>
      <c r="EZ507" s="3"/>
      <c r="FA507" s="3"/>
      <c r="FB507" s="3"/>
      <c r="FC507" s="3"/>
      <c r="FD507" s="3"/>
      <c r="FE507" s="3"/>
      <c r="FF507" s="3"/>
      <c r="FG507" s="3"/>
      <c r="FH507" s="3"/>
      <c r="FI507" s="3"/>
      <c r="FJ507" s="3"/>
      <c r="FK507" s="3"/>
      <c r="FL507" s="3"/>
      <c r="FM507" s="3"/>
      <c r="FN507" s="3"/>
      <c r="FO507" s="3"/>
      <c r="FP507" s="3"/>
      <c r="FQ507" s="3"/>
      <c r="FR507" s="3"/>
      <c r="FS507" s="3"/>
      <c r="FT507" s="3"/>
      <c r="FU507" s="3"/>
      <c r="FV507" s="3"/>
      <c r="FW507" s="3"/>
      <c r="FX507" s="3"/>
      <c r="FY507" s="3"/>
      <c r="FZ507" s="3"/>
      <c r="GA507" s="3"/>
      <c r="GB507" s="3"/>
      <c r="GC507" s="3"/>
      <c r="GD507" s="3"/>
      <c r="GE507" s="3"/>
      <c r="GF507" s="3"/>
      <c r="GG507" s="3"/>
      <c r="GH507" s="3"/>
      <c r="GI507" s="3"/>
      <c r="GJ507" s="3"/>
      <c r="GK507" s="3"/>
      <c r="GL507" s="3"/>
      <c r="GM507" s="3"/>
      <c r="GN507" s="3"/>
      <c r="GO507" s="3"/>
      <c r="GP507" s="3"/>
      <c r="GQ507" s="3"/>
      <c r="GR507" s="3"/>
      <c r="GS507" s="3"/>
      <c r="GT507" s="3"/>
      <c r="GU507" s="3"/>
      <c r="GV507" s="3"/>
      <c r="GW507" s="3"/>
      <c r="GX507" s="3">
        <v>0</v>
      </c>
    </row>
    <row r="509" spans="1:245" x14ac:dyDescent="0.2">
      <c r="A509" s="4">
        <v>50</v>
      </c>
      <c r="B509" s="4">
        <v>0</v>
      </c>
      <c r="C509" s="4">
        <v>0</v>
      </c>
      <c r="D509" s="4">
        <v>1</v>
      </c>
      <c r="E509" s="4">
        <v>201</v>
      </c>
      <c r="F509" s="4">
        <f>ROUND(Source!O507,O509)</f>
        <v>0</v>
      </c>
      <c r="G509" s="4" t="s">
        <v>70</v>
      </c>
      <c r="H509" s="4" t="s">
        <v>71</v>
      </c>
      <c r="I509" s="4"/>
      <c r="J509" s="4"/>
      <c r="K509" s="4">
        <v>201</v>
      </c>
      <c r="L509" s="4">
        <v>1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0</v>
      </c>
      <c r="X509" s="4">
        <v>1</v>
      </c>
      <c r="Y509" s="4">
        <v>0</v>
      </c>
      <c r="Z509" s="4"/>
      <c r="AA509" s="4"/>
      <c r="AB509" s="4"/>
    </row>
    <row r="510" spans="1:245" x14ac:dyDescent="0.2">
      <c r="A510" s="4">
        <v>50</v>
      </c>
      <c r="B510" s="4">
        <v>0</v>
      </c>
      <c r="C510" s="4">
        <v>0</v>
      </c>
      <c r="D510" s="4">
        <v>1</v>
      </c>
      <c r="E510" s="4">
        <v>202</v>
      </c>
      <c r="F510" s="4">
        <f>ROUND(Source!P507,O510)</f>
        <v>0</v>
      </c>
      <c r="G510" s="4" t="s">
        <v>72</v>
      </c>
      <c r="H510" s="4" t="s">
        <v>73</v>
      </c>
      <c r="I510" s="4"/>
      <c r="J510" s="4"/>
      <c r="K510" s="4">
        <v>202</v>
      </c>
      <c r="L510" s="4">
        <v>2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0</v>
      </c>
      <c r="X510" s="4">
        <v>1</v>
      </c>
      <c r="Y510" s="4">
        <v>0</v>
      </c>
      <c r="Z510" s="4"/>
      <c r="AA510" s="4"/>
      <c r="AB510" s="4"/>
    </row>
    <row r="511" spans="1:245" x14ac:dyDescent="0.2">
      <c r="A511" s="4">
        <v>50</v>
      </c>
      <c r="B511" s="4">
        <v>0</v>
      </c>
      <c r="C511" s="4">
        <v>0</v>
      </c>
      <c r="D511" s="4">
        <v>1</v>
      </c>
      <c r="E511" s="4">
        <v>222</v>
      </c>
      <c r="F511" s="4">
        <f>ROUND(Source!AO507,O511)</f>
        <v>0</v>
      </c>
      <c r="G511" s="4" t="s">
        <v>74</v>
      </c>
      <c r="H511" s="4" t="s">
        <v>75</v>
      </c>
      <c r="I511" s="4"/>
      <c r="J511" s="4"/>
      <c r="K511" s="4">
        <v>222</v>
      </c>
      <c r="L511" s="4">
        <v>3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0</v>
      </c>
      <c r="X511" s="4">
        <v>1</v>
      </c>
      <c r="Y511" s="4">
        <v>0</v>
      </c>
      <c r="Z511" s="4"/>
      <c r="AA511" s="4"/>
      <c r="AB511" s="4"/>
    </row>
    <row r="512" spans="1:245" x14ac:dyDescent="0.2">
      <c r="A512" s="4">
        <v>50</v>
      </c>
      <c r="B512" s="4">
        <v>0</v>
      </c>
      <c r="C512" s="4">
        <v>0</v>
      </c>
      <c r="D512" s="4">
        <v>1</v>
      </c>
      <c r="E512" s="4">
        <v>225</v>
      </c>
      <c r="F512" s="4">
        <f>ROUND(Source!AV507,O512)</f>
        <v>0</v>
      </c>
      <c r="G512" s="4" t="s">
        <v>76</v>
      </c>
      <c r="H512" s="4" t="s">
        <v>77</v>
      </c>
      <c r="I512" s="4"/>
      <c r="J512" s="4"/>
      <c r="K512" s="4">
        <v>225</v>
      </c>
      <c r="L512" s="4">
        <v>4</v>
      </c>
      <c r="M512" s="4">
        <v>3</v>
      </c>
      <c r="N512" s="4" t="s">
        <v>3</v>
      </c>
      <c r="O512" s="4">
        <v>2</v>
      </c>
      <c r="P512" s="4"/>
      <c r="Q512" s="4"/>
      <c r="R512" s="4"/>
      <c r="S512" s="4"/>
      <c r="T512" s="4"/>
      <c r="U512" s="4"/>
      <c r="V512" s="4"/>
      <c r="W512" s="4">
        <v>0</v>
      </c>
      <c r="X512" s="4">
        <v>1</v>
      </c>
      <c r="Y512" s="4">
        <v>0</v>
      </c>
      <c r="Z512" s="4"/>
      <c r="AA512" s="4"/>
      <c r="AB512" s="4"/>
    </row>
    <row r="513" spans="1:28" x14ac:dyDescent="0.2">
      <c r="A513" s="4">
        <v>50</v>
      </c>
      <c r="B513" s="4">
        <v>0</v>
      </c>
      <c r="C513" s="4">
        <v>0</v>
      </c>
      <c r="D513" s="4">
        <v>1</v>
      </c>
      <c r="E513" s="4">
        <v>226</v>
      </c>
      <c r="F513" s="4">
        <f>ROUND(Source!AW507,O513)</f>
        <v>0</v>
      </c>
      <c r="G513" s="4" t="s">
        <v>78</v>
      </c>
      <c r="H513" s="4" t="s">
        <v>79</v>
      </c>
      <c r="I513" s="4"/>
      <c r="J513" s="4"/>
      <c r="K513" s="4">
        <v>226</v>
      </c>
      <c r="L513" s="4">
        <v>5</v>
      </c>
      <c r="M513" s="4">
        <v>3</v>
      </c>
      <c r="N513" s="4" t="s">
        <v>3</v>
      </c>
      <c r="O513" s="4">
        <v>2</v>
      </c>
      <c r="P513" s="4"/>
      <c r="Q513" s="4"/>
      <c r="R513" s="4"/>
      <c r="S513" s="4"/>
      <c r="T513" s="4"/>
      <c r="U513" s="4"/>
      <c r="V513" s="4"/>
      <c r="W513" s="4">
        <v>0</v>
      </c>
      <c r="X513" s="4">
        <v>1</v>
      </c>
      <c r="Y513" s="4">
        <v>0</v>
      </c>
      <c r="Z513" s="4"/>
      <c r="AA513" s="4"/>
      <c r="AB513" s="4"/>
    </row>
    <row r="514" spans="1:28" x14ac:dyDescent="0.2">
      <c r="A514" s="4">
        <v>50</v>
      </c>
      <c r="B514" s="4">
        <v>0</v>
      </c>
      <c r="C514" s="4">
        <v>0</v>
      </c>
      <c r="D514" s="4">
        <v>1</v>
      </c>
      <c r="E514" s="4">
        <v>227</v>
      </c>
      <c r="F514" s="4">
        <f>ROUND(Source!AX507,O514)</f>
        <v>0</v>
      </c>
      <c r="G514" s="4" t="s">
        <v>80</v>
      </c>
      <c r="H514" s="4" t="s">
        <v>81</v>
      </c>
      <c r="I514" s="4"/>
      <c r="J514" s="4"/>
      <c r="K514" s="4">
        <v>227</v>
      </c>
      <c r="L514" s="4">
        <v>6</v>
      </c>
      <c r="M514" s="4">
        <v>3</v>
      </c>
      <c r="N514" s="4" t="s">
        <v>3</v>
      </c>
      <c r="O514" s="4">
        <v>2</v>
      </c>
      <c r="P514" s="4"/>
      <c r="Q514" s="4"/>
      <c r="R514" s="4"/>
      <c r="S514" s="4"/>
      <c r="T514" s="4"/>
      <c r="U514" s="4"/>
      <c r="V514" s="4"/>
      <c r="W514" s="4">
        <v>0</v>
      </c>
      <c r="X514" s="4">
        <v>1</v>
      </c>
      <c r="Y514" s="4">
        <v>0</v>
      </c>
      <c r="Z514" s="4"/>
      <c r="AA514" s="4"/>
      <c r="AB514" s="4"/>
    </row>
    <row r="515" spans="1:28" x14ac:dyDescent="0.2">
      <c r="A515" s="4">
        <v>50</v>
      </c>
      <c r="B515" s="4">
        <v>0</v>
      </c>
      <c r="C515" s="4">
        <v>0</v>
      </c>
      <c r="D515" s="4">
        <v>1</v>
      </c>
      <c r="E515" s="4">
        <v>228</v>
      </c>
      <c r="F515" s="4">
        <f>ROUND(Source!AY507,O515)</f>
        <v>0</v>
      </c>
      <c r="G515" s="4" t="s">
        <v>82</v>
      </c>
      <c r="H515" s="4" t="s">
        <v>83</v>
      </c>
      <c r="I515" s="4"/>
      <c r="J515" s="4"/>
      <c r="K515" s="4">
        <v>228</v>
      </c>
      <c r="L515" s="4">
        <v>7</v>
      </c>
      <c r="M515" s="4">
        <v>3</v>
      </c>
      <c r="N515" s="4" t="s">
        <v>3</v>
      </c>
      <c r="O515" s="4">
        <v>2</v>
      </c>
      <c r="P515" s="4"/>
      <c r="Q515" s="4"/>
      <c r="R515" s="4"/>
      <c r="S515" s="4"/>
      <c r="T515" s="4"/>
      <c r="U515" s="4"/>
      <c r="V515" s="4"/>
      <c r="W515" s="4">
        <v>0</v>
      </c>
      <c r="X515" s="4">
        <v>1</v>
      </c>
      <c r="Y515" s="4">
        <v>0</v>
      </c>
      <c r="Z515" s="4"/>
      <c r="AA515" s="4"/>
      <c r="AB515" s="4"/>
    </row>
    <row r="516" spans="1:28" x14ac:dyDescent="0.2">
      <c r="A516" s="4">
        <v>50</v>
      </c>
      <c r="B516" s="4">
        <v>0</v>
      </c>
      <c r="C516" s="4">
        <v>0</v>
      </c>
      <c r="D516" s="4">
        <v>1</v>
      </c>
      <c r="E516" s="4">
        <v>216</v>
      </c>
      <c r="F516" s="4">
        <f>ROUND(Source!AP507,O516)</f>
        <v>0</v>
      </c>
      <c r="G516" s="4" t="s">
        <v>84</v>
      </c>
      <c r="H516" s="4" t="s">
        <v>85</v>
      </c>
      <c r="I516" s="4"/>
      <c r="J516" s="4"/>
      <c r="K516" s="4">
        <v>216</v>
      </c>
      <c r="L516" s="4">
        <v>8</v>
      </c>
      <c r="M516" s="4">
        <v>3</v>
      </c>
      <c r="N516" s="4" t="s">
        <v>3</v>
      </c>
      <c r="O516" s="4">
        <v>2</v>
      </c>
      <c r="P516" s="4"/>
      <c r="Q516" s="4"/>
      <c r="R516" s="4"/>
      <c r="S516" s="4"/>
      <c r="T516" s="4"/>
      <c r="U516" s="4"/>
      <c r="V516" s="4"/>
      <c r="W516" s="4">
        <v>0</v>
      </c>
      <c r="X516" s="4">
        <v>1</v>
      </c>
      <c r="Y516" s="4">
        <v>0</v>
      </c>
      <c r="Z516" s="4"/>
      <c r="AA516" s="4"/>
      <c r="AB516" s="4"/>
    </row>
    <row r="517" spans="1:28" x14ac:dyDescent="0.2">
      <c r="A517" s="4">
        <v>50</v>
      </c>
      <c r="B517" s="4">
        <v>0</v>
      </c>
      <c r="C517" s="4">
        <v>0</v>
      </c>
      <c r="D517" s="4">
        <v>1</v>
      </c>
      <c r="E517" s="4">
        <v>223</v>
      </c>
      <c r="F517" s="4">
        <f>ROUND(Source!AQ507,O517)</f>
        <v>0</v>
      </c>
      <c r="G517" s="4" t="s">
        <v>86</v>
      </c>
      <c r="H517" s="4" t="s">
        <v>87</v>
      </c>
      <c r="I517" s="4"/>
      <c r="J517" s="4"/>
      <c r="K517" s="4">
        <v>223</v>
      </c>
      <c r="L517" s="4">
        <v>9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0</v>
      </c>
      <c r="X517" s="4">
        <v>1</v>
      </c>
      <c r="Y517" s="4">
        <v>0</v>
      </c>
      <c r="Z517" s="4"/>
      <c r="AA517" s="4"/>
      <c r="AB517" s="4"/>
    </row>
    <row r="518" spans="1:28" x14ac:dyDescent="0.2">
      <c r="A518" s="4">
        <v>50</v>
      </c>
      <c r="B518" s="4">
        <v>0</v>
      </c>
      <c r="C518" s="4">
        <v>0</v>
      </c>
      <c r="D518" s="4">
        <v>1</v>
      </c>
      <c r="E518" s="4">
        <v>229</v>
      </c>
      <c r="F518" s="4">
        <f>ROUND(Source!AZ507,O518)</f>
        <v>0</v>
      </c>
      <c r="G518" s="4" t="s">
        <v>88</v>
      </c>
      <c r="H518" s="4" t="s">
        <v>89</v>
      </c>
      <c r="I518" s="4"/>
      <c r="J518" s="4"/>
      <c r="K518" s="4">
        <v>229</v>
      </c>
      <c r="L518" s="4">
        <v>10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0</v>
      </c>
      <c r="X518" s="4">
        <v>1</v>
      </c>
      <c r="Y518" s="4">
        <v>0</v>
      </c>
      <c r="Z518" s="4"/>
      <c r="AA518" s="4"/>
      <c r="AB518" s="4"/>
    </row>
    <row r="519" spans="1:28" x14ac:dyDescent="0.2">
      <c r="A519" s="4">
        <v>50</v>
      </c>
      <c r="B519" s="4">
        <v>0</v>
      </c>
      <c r="C519" s="4">
        <v>0</v>
      </c>
      <c r="D519" s="4">
        <v>1</v>
      </c>
      <c r="E519" s="4">
        <v>203</v>
      </c>
      <c r="F519" s="4">
        <f>ROUND(Source!Q507,O519)</f>
        <v>0</v>
      </c>
      <c r="G519" s="4" t="s">
        <v>90</v>
      </c>
      <c r="H519" s="4" t="s">
        <v>91</v>
      </c>
      <c r="I519" s="4"/>
      <c r="J519" s="4"/>
      <c r="K519" s="4">
        <v>203</v>
      </c>
      <c r="L519" s="4">
        <v>11</v>
      </c>
      <c r="M519" s="4">
        <v>3</v>
      </c>
      <c r="N519" s="4" t="s">
        <v>3</v>
      </c>
      <c r="O519" s="4">
        <v>2</v>
      </c>
      <c r="P519" s="4"/>
      <c r="Q519" s="4"/>
      <c r="R519" s="4"/>
      <c r="S519" s="4"/>
      <c r="T519" s="4"/>
      <c r="U519" s="4"/>
      <c r="V519" s="4"/>
      <c r="W519" s="4">
        <v>0</v>
      </c>
      <c r="X519" s="4">
        <v>1</v>
      </c>
      <c r="Y519" s="4">
        <v>0</v>
      </c>
      <c r="Z519" s="4"/>
      <c r="AA519" s="4"/>
      <c r="AB519" s="4"/>
    </row>
    <row r="520" spans="1:28" x14ac:dyDescent="0.2">
      <c r="A520" s="4">
        <v>50</v>
      </c>
      <c r="B520" s="4">
        <v>0</v>
      </c>
      <c r="C520" s="4">
        <v>0</v>
      </c>
      <c r="D520" s="4">
        <v>1</v>
      </c>
      <c r="E520" s="4">
        <v>231</v>
      </c>
      <c r="F520" s="4">
        <f>ROUND(Source!BB507,O520)</f>
        <v>0</v>
      </c>
      <c r="G520" s="4" t="s">
        <v>92</v>
      </c>
      <c r="H520" s="4" t="s">
        <v>93</v>
      </c>
      <c r="I520" s="4"/>
      <c r="J520" s="4"/>
      <c r="K520" s="4">
        <v>231</v>
      </c>
      <c r="L520" s="4">
        <v>12</v>
      </c>
      <c r="M520" s="4">
        <v>3</v>
      </c>
      <c r="N520" s="4" t="s">
        <v>3</v>
      </c>
      <c r="O520" s="4">
        <v>2</v>
      </c>
      <c r="P520" s="4"/>
      <c r="Q520" s="4"/>
      <c r="R520" s="4"/>
      <c r="S520" s="4"/>
      <c r="T520" s="4"/>
      <c r="U520" s="4"/>
      <c r="V520" s="4"/>
      <c r="W520" s="4">
        <v>0</v>
      </c>
      <c r="X520" s="4">
        <v>1</v>
      </c>
      <c r="Y520" s="4">
        <v>0</v>
      </c>
      <c r="Z520" s="4"/>
      <c r="AA520" s="4"/>
      <c r="AB520" s="4"/>
    </row>
    <row r="521" spans="1:28" x14ac:dyDescent="0.2">
      <c r="A521" s="4">
        <v>50</v>
      </c>
      <c r="B521" s="4">
        <v>0</v>
      </c>
      <c r="C521" s="4">
        <v>0</v>
      </c>
      <c r="D521" s="4">
        <v>1</v>
      </c>
      <c r="E521" s="4">
        <v>204</v>
      </c>
      <c r="F521" s="4">
        <f>ROUND(Source!R507,O521)</f>
        <v>0</v>
      </c>
      <c r="G521" s="4" t="s">
        <v>94</v>
      </c>
      <c r="H521" s="4" t="s">
        <v>95</v>
      </c>
      <c r="I521" s="4"/>
      <c r="J521" s="4"/>
      <c r="K521" s="4">
        <v>204</v>
      </c>
      <c r="L521" s="4">
        <v>13</v>
      </c>
      <c r="M521" s="4">
        <v>3</v>
      </c>
      <c r="N521" s="4" t="s">
        <v>3</v>
      </c>
      <c r="O521" s="4">
        <v>2</v>
      </c>
      <c r="P521" s="4"/>
      <c r="Q521" s="4"/>
      <c r="R521" s="4"/>
      <c r="S521" s="4"/>
      <c r="T521" s="4"/>
      <c r="U521" s="4"/>
      <c r="V521" s="4"/>
      <c r="W521" s="4">
        <v>0</v>
      </c>
      <c r="X521" s="4">
        <v>1</v>
      </c>
      <c r="Y521" s="4">
        <v>0</v>
      </c>
      <c r="Z521" s="4"/>
      <c r="AA521" s="4"/>
      <c r="AB521" s="4"/>
    </row>
    <row r="522" spans="1:28" x14ac:dyDescent="0.2">
      <c r="A522" s="4">
        <v>50</v>
      </c>
      <c r="B522" s="4">
        <v>0</v>
      </c>
      <c r="C522" s="4">
        <v>0</v>
      </c>
      <c r="D522" s="4">
        <v>1</v>
      </c>
      <c r="E522" s="4">
        <v>205</v>
      </c>
      <c r="F522" s="4">
        <f>ROUND(Source!S507,O522)</f>
        <v>0</v>
      </c>
      <c r="G522" s="4" t="s">
        <v>96</v>
      </c>
      <c r="H522" s="4" t="s">
        <v>97</v>
      </c>
      <c r="I522" s="4"/>
      <c r="J522" s="4"/>
      <c r="K522" s="4">
        <v>205</v>
      </c>
      <c r="L522" s="4">
        <v>14</v>
      </c>
      <c r="M522" s="4">
        <v>3</v>
      </c>
      <c r="N522" s="4" t="s">
        <v>3</v>
      </c>
      <c r="O522" s="4">
        <v>2</v>
      </c>
      <c r="P522" s="4"/>
      <c r="Q522" s="4"/>
      <c r="R522" s="4"/>
      <c r="S522" s="4"/>
      <c r="T522" s="4"/>
      <c r="U522" s="4"/>
      <c r="V522" s="4"/>
      <c r="W522" s="4">
        <v>0</v>
      </c>
      <c r="X522" s="4">
        <v>1</v>
      </c>
      <c r="Y522" s="4">
        <v>0</v>
      </c>
      <c r="Z522" s="4"/>
      <c r="AA522" s="4"/>
      <c r="AB522" s="4"/>
    </row>
    <row r="523" spans="1:28" x14ac:dyDescent="0.2">
      <c r="A523" s="4">
        <v>50</v>
      </c>
      <c r="B523" s="4">
        <v>0</v>
      </c>
      <c r="C523" s="4">
        <v>0</v>
      </c>
      <c r="D523" s="4">
        <v>1</v>
      </c>
      <c r="E523" s="4">
        <v>232</v>
      </c>
      <c r="F523" s="4">
        <f>ROUND(Source!BC507,O523)</f>
        <v>0</v>
      </c>
      <c r="G523" s="4" t="s">
        <v>98</v>
      </c>
      <c r="H523" s="4" t="s">
        <v>99</v>
      </c>
      <c r="I523" s="4"/>
      <c r="J523" s="4"/>
      <c r="K523" s="4">
        <v>232</v>
      </c>
      <c r="L523" s="4">
        <v>15</v>
      </c>
      <c r="M523" s="4">
        <v>3</v>
      </c>
      <c r="N523" s="4" t="s">
        <v>3</v>
      </c>
      <c r="O523" s="4">
        <v>2</v>
      </c>
      <c r="P523" s="4"/>
      <c r="Q523" s="4"/>
      <c r="R523" s="4"/>
      <c r="S523" s="4"/>
      <c r="T523" s="4"/>
      <c r="U523" s="4"/>
      <c r="V523" s="4"/>
      <c r="W523" s="4">
        <v>0</v>
      </c>
      <c r="X523" s="4">
        <v>1</v>
      </c>
      <c r="Y523" s="4">
        <v>0</v>
      </c>
      <c r="Z523" s="4"/>
      <c r="AA523" s="4"/>
      <c r="AB523" s="4"/>
    </row>
    <row r="524" spans="1:28" x14ac:dyDescent="0.2">
      <c r="A524" s="4">
        <v>50</v>
      </c>
      <c r="B524" s="4">
        <v>0</v>
      </c>
      <c r="C524" s="4">
        <v>0</v>
      </c>
      <c r="D524" s="4">
        <v>1</v>
      </c>
      <c r="E524" s="4">
        <v>214</v>
      </c>
      <c r="F524" s="4">
        <f>ROUND(Source!AS507,O524)</f>
        <v>0</v>
      </c>
      <c r="G524" s="4" t="s">
        <v>100</v>
      </c>
      <c r="H524" s="4" t="s">
        <v>101</v>
      </c>
      <c r="I524" s="4"/>
      <c r="J524" s="4"/>
      <c r="K524" s="4">
        <v>214</v>
      </c>
      <c r="L524" s="4">
        <v>16</v>
      </c>
      <c r="M524" s="4">
        <v>3</v>
      </c>
      <c r="N524" s="4" t="s">
        <v>3</v>
      </c>
      <c r="O524" s="4">
        <v>2</v>
      </c>
      <c r="P524" s="4"/>
      <c r="Q524" s="4"/>
      <c r="R524" s="4"/>
      <c r="S524" s="4"/>
      <c r="T524" s="4"/>
      <c r="U524" s="4"/>
      <c r="V524" s="4"/>
      <c r="W524" s="4">
        <v>0</v>
      </c>
      <c r="X524" s="4">
        <v>1</v>
      </c>
      <c r="Y524" s="4">
        <v>0</v>
      </c>
      <c r="Z524" s="4"/>
      <c r="AA524" s="4"/>
      <c r="AB524" s="4"/>
    </row>
    <row r="525" spans="1:28" x14ac:dyDescent="0.2">
      <c r="A525" s="4">
        <v>50</v>
      </c>
      <c r="B525" s="4">
        <v>0</v>
      </c>
      <c r="C525" s="4">
        <v>0</v>
      </c>
      <c r="D525" s="4">
        <v>1</v>
      </c>
      <c r="E525" s="4">
        <v>215</v>
      </c>
      <c r="F525" s="4">
        <f>ROUND(Source!AT507,O525)</f>
        <v>0</v>
      </c>
      <c r="G525" s="4" t="s">
        <v>102</v>
      </c>
      <c r="H525" s="4" t="s">
        <v>103</v>
      </c>
      <c r="I525" s="4"/>
      <c r="J525" s="4"/>
      <c r="K525" s="4">
        <v>215</v>
      </c>
      <c r="L525" s="4">
        <v>17</v>
      </c>
      <c r="M525" s="4">
        <v>3</v>
      </c>
      <c r="N525" s="4" t="s">
        <v>3</v>
      </c>
      <c r="O525" s="4">
        <v>2</v>
      </c>
      <c r="P525" s="4"/>
      <c r="Q525" s="4"/>
      <c r="R525" s="4"/>
      <c r="S525" s="4"/>
      <c r="T525" s="4"/>
      <c r="U525" s="4"/>
      <c r="V525" s="4"/>
      <c r="W525" s="4">
        <v>0</v>
      </c>
      <c r="X525" s="4">
        <v>1</v>
      </c>
      <c r="Y525" s="4">
        <v>0</v>
      </c>
      <c r="Z525" s="4"/>
      <c r="AA525" s="4"/>
      <c r="AB525" s="4"/>
    </row>
    <row r="526" spans="1:28" x14ac:dyDescent="0.2">
      <c r="A526" s="4">
        <v>50</v>
      </c>
      <c r="B526" s="4">
        <v>0</v>
      </c>
      <c r="C526" s="4">
        <v>0</v>
      </c>
      <c r="D526" s="4">
        <v>1</v>
      </c>
      <c r="E526" s="4">
        <v>217</v>
      </c>
      <c r="F526" s="4">
        <f>ROUND(Source!AU507,O526)</f>
        <v>0</v>
      </c>
      <c r="G526" s="4" t="s">
        <v>104</v>
      </c>
      <c r="H526" s="4" t="s">
        <v>105</v>
      </c>
      <c r="I526" s="4"/>
      <c r="J526" s="4"/>
      <c r="K526" s="4">
        <v>217</v>
      </c>
      <c r="L526" s="4">
        <v>18</v>
      </c>
      <c r="M526" s="4">
        <v>3</v>
      </c>
      <c r="N526" s="4" t="s">
        <v>3</v>
      </c>
      <c r="O526" s="4">
        <v>2</v>
      </c>
      <c r="P526" s="4"/>
      <c r="Q526" s="4"/>
      <c r="R526" s="4"/>
      <c r="S526" s="4"/>
      <c r="T526" s="4"/>
      <c r="U526" s="4"/>
      <c r="V526" s="4"/>
      <c r="W526" s="4">
        <v>0</v>
      </c>
      <c r="X526" s="4">
        <v>1</v>
      </c>
      <c r="Y526" s="4">
        <v>0</v>
      </c>
      <c r="Z526" s="4"/>
      <c r="AA526" s="4"/>
      <c r="AB526" s="4"/>
    </row>
    <row r="527" spans="1:28" x14ac:dyDescent="0.2">
      <c r="A527" s="4">
        <v>50</v>
      </c>
      <c r="B527" s="4">
        <v>0</v>
      </c>
      <c r="C527" s="4">
        <v>0</v>
      </c>
      <c r="D527" s="4">
        <v>1</v>
      </c>
      <c r="E527" s="4">
        <v>230</v>
      </c>
      <c r="F527" s="4">
        <f>ROUND(Source!BA507,O527)</f>
        <v>0</v>
      </c>
      <c r="G527" s="4" t="s">
        <v>106</v>
      </c>
      <c r="H527" s="4" t="s">
        <v>107</v>
      </c>
      <c r="I527" s="4"/>
      <c r="J527" s="4"/>
      <c r="K527" s="4">
        <v>230</v>
      </c>
      <c r="L527" s="4">
        <v>19</v>
      </c>
      <c r="M527" s="4">
        <v>3</v>
      </c>
      <c r="N527" s="4" t="s">
        <v>3</v>
      </c>
      <c r="O527" s="4">
        <v>2</v>
      </c>
      <c r="P527" s="4"/>
      <c r="Q527" s="4"/>
      <c r="R527" s="4"/>
      <c r="S527" s="4"/>
      <c r="T527" s="4"/>
      <c r="U527" s="4"/>
      <c r="V527" s="4"/>
      <c r="W527" s="4">
        <v>0</v>
      </c>
      <c r="X527" s="4">
        <v>1</v>
      </c>
      <c r="Y527" s="4">
        <v>0</v>
      </c>
      <c r="Z527" s="4"/>
      <c r="AA527" s="4"/>
      <c r="AB527" s="4"/>
    </row>
    <row r="528" spans="1:28" x14ac:dyDescent="0.2">
      <c r="A528" s="4">
        <v>50</v>
      </c>
      <c r="B528" s="4">
        <v>0</v>
      </c>
      <c r="C528" s="4">
        <v>0</v>
      </c>
      <c r="D528" s="4">
        <v>1</v>
      </c>
      <c r="E528" s="4">
        <v>206</v>
      </c>
      <c r="F528" s="4">
        <f>ROUND(Source!T507,O528)</f>
        <v>0</v>
      </c>
      <c r="G528" s="4" t="s">
        <v>108</v>
      </c>
      <c r="H528" s="4" t="s">
        <v>109</v>
      </c>
      <c r="I528" s="4"/>
      <c r="J528" s="4"/>
      <c r="K528" s="4">
        <v>206</v>
      </c>
      <c r="L528" s="4">
        <v>20</v>
      </c>
      <c r="M528" s="4">
        <v>3</v>
      </c>
      <c r="N528" s="4" t="s">
        <v>3</v>
      </c>
      <c r="O528" s="4">
        <v>2</v>
      </c>
      <c r="P528" s="4"/>
      <c r="Q528" s="4"/>
      <c r="R528" s="4"/>
      <c r="S528" s="4"/>
      <c r="T528" s="4"/>
      <c r="U528" s="4"/>
      <c r="V528" s="4"/>
      <c r="W528" s="4">
        <v>0</v>
      </c>
      <c r="X528" s="4">
        <v>1</v>
      </c>
      <c r="Y528" s="4">
        <v>0</v>
      </c>
      <c r="Z528" s="4"/>
      <c r="AA528" s="4"/>
      <c r="AB528" s="4"/>
    </row>
    <row r="529" spans="1:206" x14ac:dyDescent="0.2">
      <c r="A529" s="4">
        <v>50</v>
      </c>
      <c r="B529" s="4">
        <v>0</v>
      </c>
      <c r="C529" s="4">
        <v>0</v>
      </c>
      <c r="D529" s="4">
        <v>1</v>
      </c>
      <c r="E529" s="4">
        <v>207</v>
      </c>
      <c r="F529" s="4">
        <f>Source!U507</f>
        <v>0</v>
      </c>
      <c r="G529" s="4" t="s">
        <v>110</v>
      </c>
      <c r="H529" s="4" t="s">
        <v>111</v>
      </c>
      <c r="I529" s="4"/>
      <c r="J529" s="4"/>
      <c r="K529" s="4">
        <v>207</v>
      </c>
      <c r="L529" s="4">
        <v>21</v>
      </c>
      <c r="M529" s="4">
        <v>3</v>
      </c>
      <c r="N529" s="4" t="s">
        <v>3</v>
      </c>
      <c r="O529" s="4">
        <v>-1</v>
      </c>
      <c r="P529" s="4"/>
      <c r="Q529" s="4"/>
      <c r="R529" s="4"/>
      <c r="S529" s="4"/>
      <c r="T529" s="4"/>
      <c r="U529" s="4"/>
      <c r="V529" s="4"/>
      <c r="W529" s="4">
        <v>0</v>
      </c>
      <c r="X529" s="4">
        <v>1</v>
      </c>
      <c r="Y529" s="4">
        <v>0</v>
      </c>
      <c r="Z529" s="4"/>
      <c r="AA529" s="4"/>
      <c r="AB529" s="4"/>
    </row>
    <row r="530" spans="1:206" x14ac:dyDescent="0.2">
      <c r="A530" s="4">
        <v>50</v>
      </c>
      <c r="B530" s="4">
        <v>0</v>
      </c>
      <c r="C530" s="4">
        <v>0</v>
      </c>
      <c r="D530" s="4">
        <v>1</v>
      </c>
      <c r="E530" s="4">
        <v>208</v>
      </c>
      <c r="F530" s="4">
        <f>Source!V507</f>
        <v>0</v>
      </c>
      <c r="G530" s="4" t="s">
        <v>112</v>
      </c>
      <c r="H530" s="4" t="s">
        <v>113</v>
      </c>
      <c r="I530" s="4"/>
      <c r="J530" s="4"/>
      <c r="K530" s="4">
        <v>208</v>
      </c>
      <c r="L530" s="4">
        <v>22</v>
      </c>
      <c r="M530" s="4">
        <v>3</v>
      </c>
      <c r="N530" s="4" t="s">
        <v>3</v>
      </c>
      <c r="O530" s="4">
        <v>-1</v>
      </c>
      <c r="P530" s="4"/>
      <c r="Q530" s="4"/>
      <c r="R530" s="4"/>
      <c r="S530" s="4"/>
      <c r="T530" s="4"/>
      <c r="U530" s="4"/>
      <c r="V530" s="4"/>
      <c r="W530" s="4">
        <v>0</v>
      </c>
      <c r="X530" s="4">
        <v>1</v>
      </c>
      <c r="Y530" s="4">
        <v>0</v>
      </c>
      <c r="Z530" s="4"/>
      <c r="AA530" s="4"/>
      <c r="AB530" s="4"/>
    </row>
    <row r="531" spans="1:206" x14ac:dyDescent="0.2">
      <c r="A531" s="4">
        <v>50</v>
      </c>
      <c r="B531" s="4">
        <v>0</v>
      </c>
      <c r="C531" s="4">
        <v>0</v>
      </c>
      <c r="D531" s="4">
        <v>1</v>
      </c>
      <c r="E531" s="4">
        <v>209</v>
      </c>
      <c r="F531" s="4">
        <f>ROUND(Source!W507,O531)</f>
        <v>0</v>
      </c>
      <c r="G531" s="4" t="s">
        <v>114</v>
      </c>
      <c r="H531" s="4" t="s">
        <v>115</v>
      </c>
      <c r="I531" s="4"/>
      <c r="J531" s="4"/>
      <c r="K531" s="4">
        <v>209</v>
      </c>
      <c r="L531" s="4">
        <v>23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0</v>
      </c>
      <c r="X531" s="4">
        <v>1</v>
      </c>
      <c r="Y531" s="4">
        <v>0</v>
      </c>
      <c r="Z531" s="4"/>
      <c r="AA531" s="4"/>
      <c r="AB531" s="4"/>
    </row>
    <row r="532" spans="1:206" x14ac:dyDescent="0.2">
      <c r="A532" s="4">
        <v>50</v>
      </c>
      <c r="B532" s="4">
        <v>0</v>
      </c>
      <c r="C532" s="4">
        <v>0</v>
      </c>
      <c r="D532" s="4">
        <v>1</v>
      </c>
      <c r="E532" s="4">
        <v>233</v>
      </c>
      <c r="F532" s="4">
        <f>ROUND(Source!BD507,O532)</f>
        <v>0</v>
      </c>
      <c r="G532" s="4" t="s">
        <v>116</v>
      </c>
      <c r="H532" s="4" t="s">
        <v>117</v>
      </c>
      <c r="I532" s="4"/>
      <c r="J532" s="4"/>
      <c r="K532" s="4">
        <v>233</v>
      </c>
      <c r="L532" s="4">
        <v>24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0</v>
      </c>
      <c r="X532" s="4">
        <v>1</v>
      </c>
      <c r="Y532" s="4">
        <v>0</v>
      </c>
      <c r="Z532" s="4"/>
      <c r="AA532" s="4"/>
      <c r="AB532" s="4"/>
    </row>
    <row r="533" spans="1:206" x14ac:dyDescent="0.2">
      <c r="A533" s="4">
        <v>50</v>
      </c>
      <c r="B533" s="4">
        <v>0</v>
      </c>
      <c r="C533" s="4">
        <v>0</v>
      </c>
      <c r="D533" s="4">
        <v>1</v>
      </c>
      <c r="E533" s="4">
        <v>210</v>
      </c>
      <c r="F533" s="4">
        <f>ROUND(Source!X507,O533)</f>
        <v>0</v>
      </c>
      <c r="G533" s="4" t="s">
        <v>118</v>
      </c>
      <c r="H533" s="4" t="s">
        <v>119</v>
      </c>
      <c r="I533" s="4"/>
      <c r="J533" s="4"/>
      <c r="K533" s="4">
        <v>210</v>
      </c>
      <c r="L533" s="4">
        <v>25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0</v>
      </c>
      <c r="X533" s="4">
        <v>1</v>
      </c>
      <c r="Y533" s="4">
        <v>0</v>
      </c>
      <c r="Z533" s="4"/>
      <c r="AA533" s="4"/>
      <c r="AB533" s="4"/>
    </row>
    <row r="534" spans="1:206" x14ac:dyDescent="0.2">
      <c r="A534" s="4">
        <v>50</v>
      </c>
      <c r="B534" s="4">
        <v>0</v>
      </c>
      <c r="C534" s="4">
        <v>0</v>
      </c>
      <c r="D534" s="4">
        <v>1</v>
      </c>
      <c r="E534" s="4">
        <v>211</v>
      </c>
      <c r="F534" s="4">
        <f>ROUND(Source!Y507,O534)</f>
        <v>0</v>
      </c>
      <c r="G534" s="4" t="s">
        <v>120</v>
      </c>
      <c r="H534" s="4" t="s">
        <v>121</v>
      </c>
      <c r="I534" s="4"/>
      <c r="J534" s="4"/>
      <c r="K534" s="4">
        <v>211</v>
      </c>
      <c r="L534" s="4">
        <v>26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0</v>
      </c>
      <c r="X534" s="4">
        <v>1</v>
      </c>
      <c r="Y534" s="4">
        <v>0</v>
      </c>
      <c r="Z534" s="4"/>
      <c r="AA534" s="4"/>
      <c r="AB534" s="4"/>
    </row>
    <row r="535" spans="1:206" x14ac:dyDescent="0.2">
      <c r="A535" s="4">
        <v>50</v>
      </c>
      <c r="B535" s="4">
        <v>0</v>
      </c>
      <c r="C535" s="4">
        <v>0</v>
      </c>
      <c r="D535" s="4">
        <v>1</v>
      </c>
      <c r="E535" s="4">
        <v>224</v>
      </c>
      <c r="F535" s="4">
        <f>ROUND(Source!AR507,O535)</f>
        <v>0</v>
      </c>
      <c r="G535" s="4" t="s">
        <v>122</v>
      </c>
      <c r="H535" s="4" t="s">
        <v>123</v>
      </c>
      <c r="I535" s="4"/>
      <c r="J535" s="4"/>
      <c r="K535" s="4">
        <v>224</v>
      </c>
      <c r="L535" s="4">
        <v>27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0</v>
      </c>
      <c r="X535" s="4">
        <v>1</v>
      </c>
      <c r="Y535" s="4">
        <v>0</v>
      </c>
      <c r="Z535" s="4"/>
      <c r="AA535" s="4"/>
      <c r="AB535" s="4"/>
    </row>
    <row r="537" spans="1:206" x14ac:dyDescent="0.2">
      <c r="A537" s="1">
        <v>4</v>
      </c>
      <c r="B537" s="1">
        <v>1</v>
      </c>
      <c r="C537" s="1"/>
      <c r="D537" s="1">
        <f>ROW(A695)</f>
        <v>695</v>
      </c>
      <c r="E537" s="1"/>
      <c r="F537" s="1" t="s">
        <v>12</v>
      </c>
      <c r="G537" s="1" t="s">
        <v>378</v>
      </c>
      <c r="H537" s="1" t="s">
        <v>3</v>
      </c>
      <c r="I537" s="1">
        <v>0</v>
      </c>
      <c r="J537" s="1"/>
      <c r="K537" s="1">
        <v>-1</v>
      </c>
      <c r="L537" s="1"/>
      <c r="M537" s="1" t="s">
        <v>3</v>
      </c>
      <c r="N537" s="1"/>
      <c r="O537" s="1"/>
      <c r="P537" s="1"/>
      <c r="Q537" s="1"/>
      <c r="R537" s="1"/>
      <c r="S537" s="1">
        <v>0</v>
      </c>
      <c r="T537" s="1"/>
      <c r="U537" s="1" t="s">
        <v>3</v>
      </c>
      <c r="V537" s="1">
        <v>0</v>
      </c>
      <c r="W537" s="1"/>
      <c r="X537" s="1"/>
      <c r="Y537" s="1"/>
      <c r="Z537" s="1"/>
      <c r="AA537" s="1"/>
      <c r="AB537" s="1" t="s">
        <v>3</v>
      </c>
      <c r="AC537" s="1" t="s">
        <v>3</v>
      </c>
      <c r="AD537" s="1" t="s">
        <v>3</v>
      </c>
      <c r="AE537" s="1" t="s">
        <v>3</v>
      </c>
      <c r="AF537" s="1" t="s">
        <v>3</v>
      </c>
      <c r="AG537" s="1" t="s">
        <v>3</v>
      </c>
      <c r="AH537" s="1"/>
      <c r="AI537" s="1"/>
      <c r="AJ537" s="1"/>
      <c r="AK537" s="1"/>
      <c r="AL537" s="1"/>
      <c r="AM537" s="1"/>
      <c r="AN537" s="1"/>
      <c r="AO537" s="1"/>
      <c r="AP537" s="1" t="s">
        <v>3</v>
      </c>
      <c r="AQ537" s="1" t="s">
        <v>3</v>
      </c>
      <c r="AR537" s="1" t="s">
        <v>3</v>
      </c>
      <c r="AS537" s="1"/>
      <c r="AT537" s="1"/>
      <c r="AU537" s="1"/>
      <c r="AV537" s="1"/>
      <c r="AW537" s="1"/>
      <c r="AX537" s="1"/>
      <c r="AY537" s="1"/>
      <c r="AZ537" s="1" t="s">
        <v>3</v>
      </c>
      <c r="BA537" s="1"/>
      <c r="BB537" s="1" t="s">
        <v>3</v>
      </c>
      <c r="BC537" s="1" t="s">
        <v>3</v>
      </c>
      <c r="BD537" s="1" t="s">
        <v>3</v>
      </c>
      <c r="BE537" s="1" t="s">
        <v>3</v>
      </c>
      <c r="BF537" s="1" t="s">
        <v>3</v>
      </c>
      <c r="BG537" s="1" t="s">
        <v>3</v>
      </c>
      <c r="BH537" s="1" t="s">
        <v>3</v>
      </c>
      <c r="BI537" s="1" t="s">
        <v>3</v>
      </c>
      <c r="BJ537" s="1" t="s">
        <v>3</v>
      </c>
      <c r="BK537" s="1" t="s">
        <v>3</v>
      </c>
      <c r="BL537" s="1" t="s">
        <v>3</v>
      </c>
      <c r="BM537" s="1" t="s">
        <v>3</v>
      </c>
      <c r="BN537" s="1" t="s">
        <v>3</v>
      </c>
      <c r="BO537" s="1" t="s">
        <v>3</v>
      </c>
      <c r="BP537" s="1" t="s">
        <v>3</v>
      </c>
      <c r="BQ537" s="1"/>
      <c r="BR537" s="1"/>
      <c r="BS537" s="1"/>
      <c r="BT537" s="1"/>
      <c r="BU537" s="1"/>
      <c r="BV537" s="1"/>
      <c r="BW537" s="1"/>
      <c r="BX537" s="1">
        <v>0</v>
      </c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>
        <v>0</v>
      </c>
    </row>
    <row r="539" spans="1:206" x14ac:dyDescent="0.2">
      <c r="A539" s="2">
        <v>52</v>
      </c>
      <c r="B539" s="2">
        <f t="shared" ref="B539:G539" si="373">B695</f>
        <v>1</v>
      </c>
      <c r="C539" s="2">
        <f t="shared" si="373"/>
        <v>4</v>
      </c>
      <c r="D539" s="2">
        <f t="shared" si="373"/>
        <v>537</v>
      </c>
      <c r="E539" s="2">
        <f t="shared" si="373"/>
        <v>0</v>
      </c>
      <c r="F539" s="2" t="str">
        <f t="shared" si="373"/>
        <v>Новый раздел</v>
      </c>
      <c r="G539" s="2" t="str">
        <f t="shared" si="373"/>
        <v>Системы электроснабжения</v>
      </c>
      <c r="H539" s="2"/>
      <c r="I539" s="2"/>
      <c r="J539" s="2"/>
      <c r="K539" s="2"/>
      <c r="L539" s="2"/>
      <c r="M539" s="2"/>
      <c r="N539" s="2"/>
      <c r="O539" s="2">
        <f t="shared" ref="O539:AT539" si="374">O695</f>
        <v>735923.83</v>
      </c>
      <c r="P539" s="2">
        <f t="shared" si="374"/>
        <v>9024.2800000000007</v>
      </c>
      <c r="Q539" s="2">
        <f t="shared" si="374"/>
        <v>3310.87</v>
      </c>
      <c r="R539" s="2">
        <f t="shared" si="374"/>
        <v>2098.5700000000002</v>
      </c>
      <c r="S539" s="2">
        <f t="shared" si="374"/>
        <v>723588.68</v>
      </c>
      <c r="T539" s="2">
        <f t="shared" si="374"/>
        <v>0</v>
      </c>
      <c r="U539" s="2">
        <f t="shared" si="374"/>
        <v>1271.6019999999999</v>
      </c>
      <c r="V539" s="2">
        <f t="shared" si="374"/>
        <v>0</v>
      </c>
      <c r="W539" s="2">
        <f t="shared" si="374"/>
        <v>0</v>
      </c>
      <c r="X539" s="2">
        <f t="shared" si="374"/>
        <v>506512.09</v>
      </c>
      <c r="Y539" s="2">
        <f t="shared" si="374"/>
        <v>72358.86</v>
      </c>
      <c r="Z539" s="2">
        <f t="shared" si="374"/>
        <v>0</v>
      </c>
      <c r="AA539" s="2">
        <f t="shared" si="374"/>
        <v>0</v>
      </c>
      <c r="AB539" s="2">
        <f t="shared" si="374"/>
        <v>0</v>
      </c>
      <c r="AC539" s="2">
        <f t="shared" si="374"/>
        <v>0</v>
      </c>
      <c r="AD539" s="2">
        <f t="shared" si="374"/>
        <v>0</v>
      </c>
      <c r="AE539" s="2">
        <f t="shared" si="374"/>
        <v>0</v>
      </c>
      <c r="AF539" s="2">
        <f t="shared" si="374"/>
        <v>0</v>
      </c>
      <c r="AG539" s="2">
        <f t="shared" si="374"/>
        <v>0</v>
      </c>
      <c r="AH539" s="2">
        <f t="shared" si="374"/>
        <v>0</v>
      </c>
      <c r="AI539" s="2">
        <f t="shared" si="374"/>
        <v>0</v>
      </c>
      <c r="AJ539" s="2">
        <f t="shared" si="374"/>
        <v>0</v>
      </c>
      <c r="AK539" s="2">
        <f t="shared" si="374"/>
        <v>0</v>
      </c>
      <c r="AL539" s="2">
        <f t="shared" si="374"/>
        <v>0</v>
      </c>
      <c r="AM539" s="2">
        <f t="shared" si="374"/>
        <v>0</v>
      </c>
      <c r="AN539" s="2">
        <f t="shared" si="374"/>
        <v>0</v>
      </c>
      <c r="AO539" s="2">
        <f t="shared" si="374"/>
        <v>0</v>
      </c>
      <c r="AP539" s="2">
        <f t="shared" si="374"/>
        <v>0</v>
      </c>
      <c r="AQ539" s="2">
        <f t="shared" si="374"/>
        <v>0</v>
      </c>
      <c r="AR539" s="2">
        <f t="shared" si="374"/>
        <v>1317061.23</v>
      </c>
      <c r="AS539" s="2">
        <f t="shared" si="374"/>
        <v>0</v>
      </c>
      <c r="AT539" s="2">
        <f t="shared" si="374"/>
        <v>0</v>
      </c>
      <c r="AU539" s="2">
        <f t="shared" ref="AU539:BZ539" si="375">AU695</f>
        <v>1317061.23</v>
      </c>
      <c r="AV539" s="2">
        <f t="shared" si="375"/>
        <v>9024.2800000000007</v>
      </c>
      <c r="AW539" s="2">
        <f t="shared" si="375"/>
        <v>9024.2800000000007</v>
      </c>
      <c r="AX539" s="2">
        <f t="shared" si="375"/>
        <v>0</v>
      </c>
      <c r="AY539" s="2">
        <f t="shared" si="375"/>
        <v>9024.2800000000007</v>
      </c>
      <c r="AZ539" s="2">
        <f t="shared" si="375"/>
        <v>0</v>
      </c>
      <c r="BA539" s="2">
        <f t="shared" si="375"/>
        <v>0</v>
      </c>
      <c r="BB539" s="2">
        <f t="shared" si="375"/>
        <v>0</v>
      </c>
      <c r="BC539" s="2">
        <f t="shared" si="375"/>
        <v>0</v>
      </c>
      <c r="BD539" s="2">
        <f t="shared" si="375"/>
        <v>0</v>
      </c>
      <c r="BE539" s="2">
        <f t="shared" si="375"/>
        <v>0</v>
      </c>
      <c r="BF539" s="2">
        <f t="shared" si="375"/>
        <v>0</v>
      </c>
      <c r="BG539" s="2">
        <f t="shared" si="375"/>
        <v>0</v>
      </c>
      <c r="BH539" s="2">
        <f t="shared" si="375"/>
        <v>0</v>
      </c>
      <c r="BI539" s="2">
        <f t="shared" si="375"/>
        <v>0</v>
      </c>
      <c r="BJ539" s="2">
        <f t="shared" si="375"/>
        <v>0</v>
      </c>
      <c r="BK539" s="2">
        <f t="shared" si="375"/>
        <v>0</v>
      </c>
      <c r="BL539" s="2">
        <f t="shared" si="375"/>
        <v>0</v>
      </c>
      <c r="BM539" s="2">
        <f t="shared" si="375"/>
        <v>0</v>
      </c>
      <c r="BN539" s="2">
        <f t="shared" si="375"/>
        <v>0</v>
      </c>
      <c r="BO539" s="2">
        <f t="shared" si="375"/>
        <v>0</v>
      </c>
      <c r="BP539" s="2">
        <f t="shared" si="375"/>
        <v>0</v>
      </c>
      <c r="BQ539" s="2">
        <f t="shared" si="375"/>
        <v>0</v>
      </c>
      <c r="BR539" s="2">
        <f t="shared" si="375"/>
        <v>0</v>
      </c>
      <c r="BS539" s="2">
        <f t="shared" si="375"/>
        <v>0</v>
      </c>
      <c r="BT539" s="2">
        <f t="shared" si="375"/>
        <v>0</v>
      </c>
      <c r="BU539" s="2">
        <f t="shared" si="375"/>
        <v>0</v>
      </c>
      <c r="BV539" s="2">
        <f t="shared" si="375"/>
        <v>0</v>
      </c>
      <c r="BW539" s="2">
        <f t="shared" si="375"/>
        <v>0</v>
      </c>
      <c r="BX539" s="2">
        <f t="shared" si="375"/>
        <v>0</v>
      </c>
      <c r="BY539" s="2">
        <f t="shared" si="375"/>
        <v>0</v>
      </c>
      <c r="BZ539" s="2">
        <f t="shared" si="375"/>
        <v>0</v>
      </c>
      <c r="CA539" s="2">
        <f t="shared" ref="CA539:DF539" si="376">CA695</f>
        <v>0</v>
      </c>
      <c r="CB539" s="2">
        <f t="shared" si="376"/>
        <v>0</v>
      </c>
      <c r="CC539" s="2">
        <f t="shared" si="376"/>
        <v>0</v>
      </c>
      <c r="CD539" s="2">
        <f t="shared" si="376"/>
        <v>0</v>
      </c>
      <c r="CE539" s="2">
        <f t="shared" si="376"/>
        <v>0</v>
      </c>
      <c r="CF539" s="2">
        <f t="shared" si="376"/>
        <v>0</v>
      </c>
      <c r="CG539" s="2">
        <f t="shared" si="376"/>
        <v>0</v>
      </c>
      <c r="CH539" s="2">
        <f t="shared" si="376"/>
        <v>0</v>
      </c>
      <c r="CI539" s="2">
        <f t="shared" si="376"/>
        <v>0</v>
      </c>
      <c r="CJ539" s="2">
        <f t="shared" si="376"/>
        <v>0</v>
      </c>
      <c r="CK539" s="2">
        <f t="shared" si="376"/>
        <v>0</v>
      </c>
      <c r="CL539" s="2">
        <f t="shared" si="376"/>
        <v>0</v>
      </c>
      <c r="CM539" s="2">
        <f t="shared" si="376"/>
        <v>0</v>
      </c>
      <c r="CN539" s="2">
        <f t="shared" si="376"/>
        <v>0</v>
      </c>
      <c r="CO539" s="2">
        <f t="shared" si="376"/>
        <v>0</v>
      </c>
      <c r="CP539" s="2">
        <f t="shared" si="376"/>
        <v>0</v>
      </c>
      <c r="CQ539" s="2">
        <f t="shared" si="376"/>
        <v>0</v>
      </c>
      <c r="CR539" s="2">
        <f t="shared" si="376"/>
        <v>0</v>
      </c>
      <c r="CS539" s="2">
        <f t="shared" si="376"/>
        <v>0</v>
      </c>
      <c r="CT539" s="2">
        <f t="shared" si="376"/>
        <v>0</v>
      </c>
      <c r="CU539" s="2">
        <f t="shared" si="376"/>
        <v>0</v>
      </c>
      <c r="CV539" s="2">
        <f t="shared" si="376"/>
        <v>0</v>
      </c>
      <c r="CW539" s="2">
        <f t="shared" si="376"/>
        <v>0</v>
      </c>
      <c r="CX539" s="2">
        <f t="shared" si="376"/>
        <v>0</v>
      </c>
      <c r="CY539" s="2">
        <f t="shared" si="376"/>
        <v>0</v>
      </c>
      <c r="CZ539" s="2">
        <f t="shared" si="376"/>
        <v>0</v>
      </c>
      <c r="DA539" s="2">
        <f t="shared" si="376"/>
        <v>0</v>
      </c>
      <c r="DB539" s="2">
        <f t="shared" si="376"/>
        <v>0</v>
      </c>
      <c r="DC539" s="2">
        <f t="shared" si="376"/>
        <v>0</v>
      </c>
      <c r="DD539" s="2">
        <f t="shared" si="376"/>
        <v>0</v>
      </c>
      <c r="DE539" s="2">
        <f t="shared" si="376"/>
        <v>0</v>
      </c>
      <c r="DF539" s="2">
        <f t="shared" si="376"/>
        <v>0</v>
      </c>
      <c r="DG539" s="3">
        <f t="shared" ref="DG539:EL539" si="377">DG695</f>
        <v>0</v>
      </c>
      <c r="DH539" s="3">
        <f t="shared" si="377"/>
        <v>0</v>
      </c>
      <c r="DI539" s="3">
        <f t="shared" si="377"/>
        <v>0</v>
      </c>
      <c r="DJ539" s="3">
        <f t="shared" si="377"/>
        <v>0</v>
      </c>
      <c r="DK539" s="3">
        <f t="shared" si="377"/>
        <v>0</v>
      </c>
      <c r="DL539" s="3">
        <f t="shared" si="377"/>
        <v>0</v>
      </c>
      <c r="DM539" s="3">
        <f t="shared" si="377"/>
        <v>0</v>
      </c>
      <c r="DN539" s="3">
        <f t="shared" si="377"/>
        <v>0</v>
      </c>
      <c r="DO539" s="3">
        <f t="shared" si="377"/>
        <v>0</v>
      </c>
      <c r="DP539" s="3">
        <f t="shared" si="377"/>
        <v>0</v>
      </c>
      <c r="DQ539" s="3">
        <f t="shared" si="377"/>
        <v>0</v>
      </c>
      <c r="DR539" s="3">
        <f t="shared" si="377"/>
        <v>0</v>
      </c>
      <c r="DS539" s="3">
        <f t="shared" si="377"/>
        <v>0</v>
      </c>
      <c r="DT539" s="3">
        <f t="shared" si="377"/>
        <v>0</v>
      </c>
      <c r="DU539" s="3">
        <f t="shared" si="377"/>
        <v>0</v>
      </c>
      <c r="DV539" s="3">
        <f t="shared" si="377"/>
        <v>0</v>
      </c>
      <c r="DW539" s="3">
        <f t="shared" si="377"/>
        <v>0</v>
      </c>
      <c r="DX539" s="3">
        <f t="shared" si="377"/>
        <v>0</v>
      </c>
      <c r="DY539" s="3">
        <f t="shared" si="377"/>
        <v>0</v>
      </c>
      <c r="DZ539" s="3">
        <f t="shared" si="377"/>
        <v>0</v>
      </c>
      <c r="EA539" s="3">
        <f t="shared" si="377"/>
        <v>0</v>
      </c>
      <c r="EB539" s="3">
        <f t="shared" si="377"/>
        <v>0</v>
      </c>
      <c r="EC539" s="3">
        <f t="shared" si="377"/>
        <v>0</v>
      </c>
      <c r="ED539" s="3">
        <f t="shared" si="377"/>
        <v>0</v>
      </c>
      <c r="EE539" s="3">
        <f t="shared" si="377"/>
        <v>0</v>
      </c>
      <c r="EF539" s="3">
        <f t="shared" si="377"/>
        <v>0</v>
      </c>
      <c r="EG539" s="3">
        <f t="shared" si="377"/>
        <v>0</v>
      </c>
      <c r="EH539" s="3">
        <f t="shared" si="377"/>
        <v>0</v>
      </c>
      <c r="EI539" s="3">
        <f t="shared" si="377"/>
        <v>0</v>
      </c>
      <c r="EJ539" s="3">
        <f t="shared" si="377"/>
        <v>0</v>
      </c>
      <c r="EK539" s="3">
        <f t="shared" si="377"/>
        <v>0</v>
      </c>
      <c r="EL539" s="3">
        <f t="shared" si="377"/>
        <v>0</v>
      </c>
      <c r="EM539" s="3">
        <f t="shared" ref="EM539:FR539" si="378">EM695</f>
        <v>0</v>
      </c>
      <c r="EN539" s="3">
        <f t="shared" si="378"/>
        <v>0</v>
      </c>
      <c r="EO539" s="3">
        <f t="shared" si="378"/>
        <v>0</v>
      </c>
      <c r="EP539" s="3">
        <f t="shared" si="378"/>
        <v>0</v>
      </c>
      <c r="EQ539" s="3">
        <f t="shared" si="378"/>
        <v>0</v>
      </c>
      <c r="ER539" s="3">
        <f t="shared" si="378"/>
        <v>0</v>
      </c>
      <c r="ES539" s="3">
        <f t="shared" si="378"/>
        <v>0</v>
      </c>
      <c r="ET539" s="3">
        <f t="shared" si="378"/>
        <v>0</v>
      </c>
      <c r="EU539" s="3">
        <f t="shared" si="378"/>
        <v>0</v>
      </c>
      <c r="EV539" s="3">
        <f t="shared" si="378"/>
        <v>0</v>
      </c>
      <c r="EW539" s="3">
        <f t="shared" si="378"/>
        <v>0</v>
      </c>
      <c r="EX539" s="3">
        <f t="shared" si="378"/>
        <v>0</v>
      </c>
      <c r="EY539" s="3">
        <f t="shared" si="378"/>
        <v>0</v>
      </c>
      <c r="EZ539" s="3">
        <f t="shared" si="378"/>
        <v>0</v>
      </c>
      <c r="FA539" s="3">
        <f t="shared" si="378"/>
        <v>0</v>
      </c>
      <c r="FB539" s="3">
        <f t="shared" si="378"/>
        <v>0</v>
      </c>
      <c r="FC539" s="3">
        <f t="shared" si="378"/>
        <v>0</v>
      </c>
      <c r="FD539" s="3">
        <f t="shared" si="378"/>
        <v>0</v>
      </c>
      <c r="FE539" s="3">
        <f t="shared" si="378"/>
        <v>0</v>
      </c>
      <c r="FF539" s="3">
        <f t="shared" si="378"/>
        <v>0</v>
      </c>
      <c r="FG539" s="3">
        <f t="shared" si="378"/>
        <v>0</v>
      </c>
      <c r="FH539" s="3">
        <f t="shared" si="378"/>
        <v>0</v>
      </c>
      <c r="FI539" s="3">
        <f t="shared" si="378"/>
        <v>0</v>
      </c>
      <c r="FJ539" s="3">
        <f t="shared" si="378"/>
        <v>0</v>
      </c>
      <c r="FK539" s="3">
        <f t="shared" si="378"/>
        <v>0</v>
      </c>
      <c r="FL539" s="3">
        <f t="shared" si="378"/>
        <v>0</v>
      </c>
      <c r="FM539" s="3">
        <f t="shared" si="378"/>
        <v>0</v>
      </c>
      <c r="FN539" s="3">
        <f t="shared" si="378"/>
        <v>0</v>
      </c>
      <c r="FO539" s="3">
        <f t="shared" si="378"/>
        <v>0</v>
      </c>
      <c r="FP539" s="3">
        <f t="shared" si="378"/>
        <v>0</v>
      </c>
      <c r="FQ539" s="3">
        <f t="shared" si="378"/>
        <v>0</v>
      </c>
      <c r="FR539" s="3">
        <f t="shared" si="378"/>
        <v>0</v>
      </c>
      <c r="FS539" s="3">
        <f t="shared" ref="FS539:GX539" si="379">FS695</f>
        <v>0</v>
      </c>
      <c r="FT539" s="3">
        <f t="shared" si="379"/>
        <v>0</v>
      </c>
      <c r="FU539" s="3">
        <f t="shared" si="379"/>
        <v>0</v>
      </c>
      <c r="FV539" s="3">
        <f t="shared" si="379"/>
        <v>0</v>
      </c>
      <c r="FW539" s="3">
        <f t="shared" si="379"/>
        <v>0</v>
      </c>
      <c r="FX539" s="3">
        <f t="shared" si="379"/>
        <v>0</v>
      </c>
      <c r="FY539" s="3">
        <f t="shared" si="379"/>
        <v>0</v>
      </c>
      <c r="FZ539" s="3">
        <f t="shared" si="379"/>
        <v>0</v>
      </c>
      <c r="GA539" s="3">
        <f t="shared" si="379"/>
        <v>0</v>
      </c>
      <c r="GB539" s="3">
        <f t="shared" si="379"/>
        <v>0</v>
      </c>
      <c r="GC539" s="3">
        <f t="shared" si="379"/>
        <v>0</v>
      </c>
      <c r="GD539" s="3">
        <f t="shared" si="379"/>
        <v>0</v>
      </c>
      <c r="GE539" s="3">
        <f t="shared" si="379"/>
        <v>0</v>
      </c>
      <c r="GF539" s="3">
        <f t="shared" si="379"/>
        <v>0</v>
      </c>
      <c r="GG539" s="3">
        <f t="shared" si="379"/>
        <v>0</v>
      </c>
      <c r="GH539" s="3">
        <f t="shared" si="379"/>
        <v>0</v>
      </c>
      <c r="GI539" s="3">
        <f t="shared" si="379"/>
        <v>0</v>
      </c>
      <c r="GJ539" s="3">
        <f t="shared" si="379"/>
        <v>0</v>
      </c>
      <c r="GK539" s="3">
        <f t="shared" si="379"/>
        <v>0</v>
      </c>
      <c r="GL539" s="3">
        <f t="shared" si="379"/>
        <v>0</v>
      </c>
      <c r="GM539" s="3">
        <f t="shared" si="379"/>
        <v>0</v>
      </c>
      <c r="GN539" s="3">
        <f t="shared" si="379"/>
        <v>0</v>
      </c>
      <c r="GO539" s="3">
        <f t="shared" si="379"/>
        <v>0</v>
      </c>
      <c r="GP539" s="3">
        <f t="shared" si="379"/>
        <v>0</v>
      </c>
      <c r="GQ539" s="3">
        <f t="shared" si="379"/>
        <v>0</v>
      </c>
      <c r="GR539" s="3">
        <f t="shared" si="379"/>
        <v>0</v>
      </c>
      <c r="GS539" s="3">
        <f t="shared" si="379"/>
        <v>0</v>
      </c>
      <c r="GT539" s="3">
        <f t="shared" si="379"/>
        <v>0</v>
      </c>
      <c r="GU539" s="3">
        <f t="shared" si="379"/>
        <v>0</v>
      </c>
      <c r="GV539" s="3">
        <f t="shared" si="379"/>
        <v>0</v>
      </c>
      <c r="GW539" s="3">
        <f t="shared" si="379"/>
        <v>0</v>
      </c>
      <c r="GX539" s="3">
        <f t="shared" si="379"/>
        <v>0</v>
      </c>
    </row>
    <row r="541" spans="1:206" x14ac:dyDescent="0.2">
      <c r="A541" s="1">
        <v>5</v>
      </c>
      <c r="B541" s="1">
        <v>1</v>
      </c>
      <c r="C541" s="1"/>
      <c r="D541" s="1">
        <f>ROW(A555)</f>
        <v>555</v>
      </c>
      <c r="E541" s="1"/>
      <c r="F541" s="1" t="s">
        <v>14</v>
      </c>
      <c r="G541" s="1" t="s">
        <v>379</v>
      </c>
      <c r="H541" s="1" t="s">
        <v>3</v>
      </c>
      <c r="I541" s="1">
        <v>0</v>
      </c>
      <c r="J541" s="1"/>
      <c r="K541" s="1">
        <v>0</v>
      </c>
      <c r="L541" s="1"/>
      <c r="M541" s="1" t="s">
        <v>3</v>
      </c>
      <c r="N541" s="1"/>
      <c r="O541" s="1"/>
      <c r="P541" s="1"/>
      <c r="Q541" s="1"/>
      <c r="R541" s="1"/>
      <c r="S541" s="1">
        <v>0</v>
      </c>
      <c r="T541" s="1"/>
      <c r="U541" s="1" t="s">
        <v>3</v>
      </c>
      <c r="V541" s="1">
        <v>0</v>
      </c>
      <c r="W541" s="1"/>
      <c r="X541" s="1"/>
      <c r="Y541" s="1"/>
      <c r="Z541" s="1"/>
      <c r="AA541" s="1"/>
      <c r="AB541" s="1" t="s">
        <v>3</v>
      </c>
      <c r="AC541" s="1" t="s">
        <v>3</v>
      </c>
      <c r="AD541" s="1" t="s">
        <v>3</v>
      </c>
      <c r="AE541" s="1" t="s">
        <v>3</v>
      </c>
      <c r="AF541" s="1" t="s">
        <v>3</v>
      </c>
      <c r="AG541" s="1" t="s">
        <v>3</v>
      </c>
      <c r="AH541" s="1"/>
      <c r="AI541" s="1"/>
      <c r="AJ541" s="1"/>
      <c r="AK541" s="1"/>
      <c r="AL541" s="1"/>
      <c r="AM541" s="1"/>
      <c r="AN541" s="1"/>
      <c r="AO541" s="1"/>
      <c r="AP541" s="1" t="s">
        <v>3</v>
      </c>
      <c r="AQ541" s="1" t="s">
        <v>3</v>
      </c>
      <c r="AR541" s="1" t="s">
        <v>3</v>
      </c>
      <c r="AS541" s="1"/>
      <c r="AT541" s="1"/>
      <c r="AU541" s="1"/>
      <c r="AV541" s="1"/>
      <c r="AW541" s="1"/>
      <c r="AX541" s="1"/>
      <c r="AY541" s="1"/>
      <c r="AZ541" s="1" t="s">
        <v>3</v>
      </c>
      <c r="BA541" s="1"/>
      <c r="BB541" s="1" t="s">
        <v>3</v>
      </c>
      <c r="BC541" s="1" t="s">
        <v>3</v>
      </c>
      <c r="BD541" s="1" t="s">
        <v>3</v>
      </c>
      <c r="BE541" s="1" t="s">
        <v>3</v>
      </c>
      <c r="BF541" s="1" t="s">
        <v>3</v>
      </c>
      <c r="BG541" s="1" t="s">
        <v>3</v>
      </c>
      <c r="BH541" s="1" t="s">
        <v>3</v>
      </c>
      <c r="BI541" s="1" t="s">
        <v>3</v>
      </c>
      <c r="BJ541" s="1" t="s">
        <v>3</v>
      </c>
      <c r="BK541" s="1" t="s">
        <v>3</v>
      </c>
      <c r="BL541" s="1" t="s">
        <v>3</v>
      </c>
      <c r="BM541" s="1" t="s">
        <v>3</v>
      </c>
      <c r="BN541" s="1" t="s">
        <v>3</v>
      </c>
      <c r="BO541" s="1" t="s">
        <v>3</v>
      </c>
      <c r="BP541" s="1" t="s">
        <v>3</v>
      </c>
      <c r="BQ541" s="1"/>
      <c r="BR541" s="1"/>
      <c r="BS541" s="1"/>
      <c r="BT541" s="1"/>
      <c r="BU541" s="1"/>
      <c r="BV541" s="1"/>
      <c r="BW541" s="1"/>
      <c r="BX541" s="1">
        <v>0</v>
      </c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>
        <v>0</v>
      </c>
    </row>
    <row r="543" spans="1:206" x14ac:dyDescent="0.2">
      <c r="A543" s="2">
        <v>52</v>
      </c>
      <c r="B543" s="2">
        <f t="shared" ref="B543:G543" si="380">B555</f>
        <v>1</v>
      </c>
      <c r="C543" s="2">
        <f t="shared" si="380"/>
        <v>5</v>
      </c>
      <c r="D543" s="2">
        <f t="shared" si="380"/>
        <v>541</v>
      </c>
      <c r="E543" s="2">
        <f t="shared" si="380"/>
        <v>0</v>
      </c>
      <c r="F543" s="2" t="str">
        <f t="shared" si="380"/>
        <v>Новый подраздел</v>
      </c>
      <c r="G543" s="2" t="str">
        <f t="shared" si="380"/>
        <v>Электроосвещение</v>
      </c>
      <c r="H543" s="2"/>
      <c r="I543" s="2"/>
      <c r="J543" s="2"/>
      <c r="K543" s="2"/>
      <c r="L543" s="2"/>
      <c r="M543" s="2"/>
      <c r="N543" s="2"/>
      <c r="O543" s="2">
        <f t="shared" ref="O543:AT543" si="381">O555</f>
        <v>287217.59999999998</v>
      </c>
      <c r="P543" s="2">
        <f t="shared" si="381"/>
        <v>2199.2399999999998</v>
      </c>
      <c r="Q543" s="2">
        <f t="shared" si="381"/>
        <v>2996.93</v>
      </c>
      <c r="R543" s="2">
        <f t="shared" si="381"/>
        <v>1900.28</v>
      </c>
      <c r="S543" s="2">
        <f t="shared" si="381"/>
        <v>282021.43</v>
      </c>
      <c r="T543" s="2">
        <f t="shared" si="381"/>
        <v>0</v>
      </c>
      <c r="U543" s="2">
        <f t="shared" si="381"/>
        <v>492.67200000000003</v>
      </c>
      <c r="V543" s="2">
        <f t="shared" si="381"/>
        <v>0</v>
      </c>
      <c r="W543" s="2">
        <f t="shared" si="381"/>
        <v>0</v>
      </c>
      <c r="X543" s="2">
        <f t="shared" si="381"/>
        <v>197415.01</v>
      </c>
      <c r="Y543" s="2">
        <f t="shared" si="381"/>
        <v>28202.14</v>
      </c>
      <c r="Z543" s="2">
        <f t="shared" si="381"/>
        <v>0</v>
      </c>
      <c r="AA543" s="2">
        <f t="shared" si="381"/>
        <v>0</v>
      </c>
      <c r="AB543" s="2">
        <f t="shared" si="381"/>
        <v>287217.59999999998</v>
      </c>
      <c r="AC543" s="2">
        <f t="shared" si="381"/>
        <v>2199.2399999999998</v>
      </c>
      <c r="AD543" s="2">
        <f t="shared" si="381"/>
        <v>2996.93</v>
      </c>
      <c r="AE543" s="2">
        <f t="shared" si="381"/>
        <v>1900.28</v>
      </c>
      <c r="AF543" s="2">
        <f t="shared" si="381"/>
        <v>282021.43</v>
      </c>
      <c r="AG543" s="2">
        <f t="shared" si="381"/>
        <v>0</v>
      </c>
      <c r="AH543" s="2">
        <f t="shared" si="381"/>
        <v>492.67200000000003</v>
      </c>
      <c r="AI543" s="2">
        <f t="shared" si="381"/>
        <v>0</v>
      </c>
      <c r="AJ543" s="2">
        <f t="shared" si="381"/>
        <v>0</v>
      </c>
      <c r="AK543" s="2">
        <f t="shared" si="381"/>
        <v>197415.01</v>
      </c>
      <c r="AL543" s="2">
        <f t="shared" si="381"/>
        <v>28202.14</v>
      </c>
      <c r="AM543" s="2">
        <f t="shared" si="381"/>
        <v>0</v>
      </c>
      <c r="AN543" s="2">
        <f t="shared" si="381"/>
        <v>0</v>
      </c>
      <c r="AO543" s="2">
        <f t="shared" si="381"/>
        <v>0</v>
      </c>
      <c r="AP543" s="2">
        <f t="shared" si="381"/>
        <v>0</v>
      </c>
      <c r="AQ543" s="2">
        <f t="shared" si="381"/>
        <v>0</v>
      </c>
      <c r="AR543" s="2">
        <f t="shared" si="381"/>
        <v>514887.05</v>
      </c>
      <c r="AS543" s="2">
        <f t="shared" si="381"/>
        <v>0</v>
      </c>
      <c r="AT543" s="2">
        <f t="shared" si="381"/>
        <v>0</v>
      </c>
      <c r="AU543" s="2">
        <f t="shared" ref="AU543:BZ543" si="382">AU555</f>
        <v>514887.05</v>
      </c>
      <c r="AV543" s="2">
        <f t="shared" si="382"/>
        <v>2199.2399999999998</v>
      </c>
      <c r="AW543" s="2">
        <f t="shared" si="382"/>
        <v>2199.2399999999998</v>
      </c>
      <c r="AX543" s="2">
        <f t="shared" si="382"/>
        <v>0</v>
      </c>
      <c r="AY543" s="2">
        <f t="shared" si="382"/>
        <v>2199.2399999999998</v>
      </c>
      <c r="AZ543" s="2">
        <f t="shared" si="382"/>
        <v>0</v>
      </c>
      <c r="BA543" s="2">
        <f t="shared" si="382"/>
        <v>0</v>
      </c>
      <c r="BB543" s="2">
        <f t="shared" si="382"/>
        <v>0</v>
      </c>
      <c r="BC543" s="2">
        <f t="shared" si="382"/>
        <v>0</v>
      </c>
      <c r="BD543" s="2">
        <f t="shared" si="382"/>
        <v>0</v>
      </c>
      <c r="BE543" s="2">
        <f t="shared" si="382"/>
        <v>0</v>
      </c>
      <c r="BF543" s="2">
        <f t="shared" si="382"/>
        <v>0</v>
      </c>
      <c r="BG543" s="2">
        <f t="shared" si="382"/>
        <v>0</v>
      </c>
      <c r="BH543" s="2">
        <f t="shared" si="382"/>
        <v>0</v>
      </c>
      <c r="BI543" s="2">
        <f t="shared" si="382"/>
        <v>0</v>
      </c>
      <c r="BJ543" s="2">
        <f t="shared" si="382"/>
        <v>0</v>
      </c>
      <c r="BK543" s="2">
        <f t="shared" si="382"/>
        <v>0</v>
      </c>
      <c r="BL543" s="2">
        <f t="shared" si="382"/>
        <v>0</v>
      </c>
      <c r="BM543" s="2">
        <f t="shared" si="382"/>
        <v>0</v>
      </c>
      <c r="BN543" s="2">
        <f t="shared" si="382"/>
        <v>0</v>
      </c>
      <c r="BO543" s="2">
        <f t="shared" si="382"/>
        <v>0</v>
      </c>
      <c r="BP543" s="2">
        <f t="shared" si="382"/>
        <v>0</v>
      </c>
      <c r="BQ543" s="2">
        <f t="shared" si="382"/>
        <v>0</v>
      </c>
      <c r="BR543" s="2">
        <f t="shared" si="382"/>
        <v>0</v>
      </c>
      <c r="BS543" s="2">
        <f t="shared" si="382"/>
        <v>0</v>
      </c>
      <c r="BT543" s="2">
        <f t="shared" si="382"/>
        <v>0</v>
      </c>
      <c r="BU543" s="2">
        <f t="shared" si="382"/>
        <v>0</v>
      </c>
      <c r="BV543" s="2">
        <f t="shared" si="382"/>
        <v>0</v>
      </c>
      <c r="BW543" s="2">
        <f t="shared" si="382"/>
        <v>0</v>
      </c>
      <c r="BX543" s="2">
        <f t="shared" si="382"/>
        <v>0</v>
      </c>
      <c r="BY543" s="2">
        <f t="shared" si="382"/>
        <v>0</v>
      </c>
      <c r="BZ543" s="2">
        <f t="shared" si="382"/>
        <v>0</v>
      </c>
      <c r="CA543" s="2">
        <f t="shared" ref="CA543:DF543" si="383">CA555</f>
        <v>514887.05</v>
      </c>
      <c r="CB543" s="2">
        <f t="shared" si="383"/>
        <v>0</v>
      </c>
      <c r="CC543" s="2">
        <f t="shared" si="383"/>
        <v>0</v>
      </c>
      <c r="CD543" s="2">
        <f t="shared" si="383"/>
        <v>514887.05</v>
      </c>
      <c r="CE543" s="2">
        <f t="shared" si="383"/>
        <v>2199.2399999999998</v>
      </c>
      <c r="CF543" s="2">
        <f t="shared" si="383"/>
        <v>2199.2399999999998</v>
      </c>
      <c r="CG543" s="2">
        <f t="shared" si="383"/>
        <v>0</v>
      </c>
      <c r="CH543" s="2">
        <f t="shared" si="383"/>
        <v>2199.2399999999998</v>
      </c>
      <c r="CI543" s="2">
        <f t="shared" si="383"/>
        <v>0</v>
      </c>
      <c r="CJ543" s="2">
        <f t="shared" si="383"/>
        <v>0</v>
      </c>
      <c r="CK543" s="2">
        <f t="shared" si="383"/>
        <v>0</v>
      </c>
      <c r="CL543" s="2">
        <f t="shared" si="383"/>
        <v>0</v>
      </c>
      <c r="CM543" s="2">
        <f t="shared" si="383"/>
        <v>0</v>
      </c>
      <c r="CN543" s="2">
        <f t="shared" si="383"/>
        <v>0</v>
      </c>
      <c r="CO543" s="2">
        <f t="shared" si="383"/>
        <v>0</v>
      </c>
      <c r="CP543" s="2">
        <f t="shared" si="383"/>
        <v>0</v>
      </c>
      <c r="CQ543" s="2">
        <f t="shared" si="383"/>
        <v>0</v>
      </c>
      <c r="CR543" s="2">
        <f t="shared" si="383"/>
        <v>0</v>
      </c>
      <c r="CS543" s="2">
        <f t="shared" si="383"/>
        <v>0</v>
      </c>
      <c r="CT543" s="2">
        <f t="shared" si="383"/>
        <v>0</v>
      </c>
      <c r="CU543" s="2">
        <f t="shared" si="383"/>
        <v>0</v>
      </c>
      <c r="CV543" s="2">
        <f t="shared" si="383"/>
        <v>0</v>
      </c>
      <c r="CW543" s="2">
        <f t="shared" si="383"/>
        <v>0</v>
      </c>
      <c r="CX543" s="2">
        <f t="shared" si="383"/>
        <v>0</v>
      </c>
      <c r="CY543" s="2">
        <f t="shared" si="383"/>
        <v>0</v>
      </c>
      <c r="CZ543" s="2">
        <f t="shared" si="383"/>
        <v>0</v>
      </c>
      <c r="DA543" s="2">
        <f t="shared" si="383"/>
        <v>0</v>
      </c>
      <c r="DB543" s="2">
        <f t="shared" si="383"/>
        <v>0</v>
      </c>
      <c r="DC543" s="2">
        <f t="shared" si="383"/>
        <v>0</v>
      </c>
      <c r="DD543" s="2">
        <f t="shared" si="383"/>
        <v>0</v>
      </c>
      <c r="DE543" s="2">
        <f t="shared" si="383"/>
        <v>0</v>
      </c>
      <c r="DF543" s="2">
        <f t="shared" si="383"/>
        <v>0</v>
      </c>
      <c r="DG543" s="3">
        <f t="shared" ref="DG543:EL543" si="384">DG555</f>
        <v>0</v>
      </c>
      <c r="DH543" s="3">
        <f t="shared" si="384"/>
        <v>0</v>
      </c>
      <c r="DI543" s="3">
        <f t="shared" si="384"/>
        <v>0</v>
      </c>
      <c r="DJ543" s="3">
        <f t="shared" si="384"/>
        <v>0</v>
      </c>
      <c r="DK543" s="3">
        <f t="shared" si="384"/>
        <v>0</v>
      </c>
      <c r="DL543" s="3">
        <f t="shared" si="384"/>
        <v>0</v>
      </c>
      <c r="DM543" s="3">
        <f t="shared" si="384"/>
        <v>0</v>
      </c>
      <c r="DN543" s="3">
        <f t="shared" si="384"/>
        <v>0</v>
      </c>
      <c r="DO543" s="3">
        <f t="shared" si="384"/>
        <v>0</v>
      </c>
      <c r="DP543" s="3">
        <f t="shared" si="384"/>
        <v>0</v>
      </c>
      <c r="DQ543" s="3">
        <f t="shared" si="384"/>
        <v>0</v>
      </c>
      <c r="DR543" s="3">
        <f t="shared" si="384"/>
        <v>0</v>
      </c>
      <c r="DS543" s="3">
        <f t="shared" si="384"/>
        <v>0</v>
      </c>
      <c r="DT543" s="3">
        <f t="shared" si="384"/>
        <v>0</v>
      </c>
      <c r="DU543" s="3">
        <f t="shared" si="384"/>
        <v>0</v>
      </c>
      <c r="DV543" s="3">
        <f t="shared" si="384"/>
        <v>0</v>
      </c>
      <c r="DW543" s="3">
        <f t="shared" si="384"/>
        <v>0</v>
      </c>
      <c r="DX543" s="3">
        <f t="shared" si="384"/>
        <v>0</v>
      </c>
      <c r="DY543" s="3">
        <f t="shared" si="384"/>
        <v>0</v>
      </c>
      <c r="DZ543" s="3">
        <f t="shared" si="384"/>
        <v>0</v>
      </c>
      <c r="EA543" s="3">
        <f t="shared" si="384"/>
        <v>0</v>
      </c>
      <c r="EB543" s="3">
        <f t="shared" si="384"/>
        <v>0</v>
      </c>
      <c r="EC543" s="3">
        <f t="shared" si="384"/>
        <v>0</v>
      </c>
      <c r="ED543" s="3">
        <f t="shared" si="384"/>
        <v>0</v>
      </c>
      <c r="EE543" s="3">
        <f t="shared" si="384"/>
        <v>0</v>
      </c>
      <c r="EF543" s="3">
        <f t="shared" si="384"/>
        <v>0</v>
      </c>
      <c r="EG543" s="3">
        <f t="shared" si="384"/>
        <v>0</v>
      </c>
      <c r="EH543" s="3">
        <f t="shared" si="384"/>
        <v>0</v>
      </c>
      <c r="EI543" s="3">
        <f t="shared" si="384"/>
        <v>0</v>
      </c>
      <c r="EJ543" s="3">
        <f t="shared" si="384"/>
        <v>0</v>
      </c>
      <c r="EK543" s="3">
        <f t="shared" si="384"/>
        <v>0</v>
      </c>
      <c r="EL543" s="3">
        <f t="shared" si="384"/>
        <v>0</v>
      </c>
      <c r="EM543" s="3">
        <f t="shared" ref="EM543:FR543" si="385">EM555</f>
        <v>0</v>
      </c>
      <c r="EN543" s="3">
        <f t="shared" si="385"/>
        <v>0</v>
      </c>
      <c r="EO543" s="3">
        <f t="shared" si="385"/>
        <v>0</v>
      </c>
      <c r="EP543" s="3">
        <f t="shared" si="385"/>
        <v>0</v>
      </c>
      <c r="EQ543" s="3">
        <f t="shared" si="385"/>
        <v>0</v>
      </c>
      <c r="ER543" s="3">
        <f t="shared" si="385"/>
        <v>0</v>
      </c>
      <c r="ES543" s="3">
        <f t="shared" si="385"/>
        <v>0</v>
      </c>
      <c r="ET543" s="3">
        <f t="shared" si="385"/>
        <v>0</v>
      </c>
      <c r="EU543" s="3">
        <f t="shared" si="385"/>
        <v>0</v>
      </c>
      <c r="EV543" s="3">
        <f t="shared" si="385"/>
        <v>0</v>
      </c>
      <c r="EW543" s="3">
        <f t="shared" si="385"/>
        <v>0</v>
      </c>
      <c r="EX543" s="3">
        <f t="shared" si="385"/>
        <v>0</v>
      </c>
      <c r="EY543" s="3">
        <f t="shared" si="385"/>
        <v>0</v>
      </c>
      <c r="EZ543" s="3">
        <f t="shared" si="385"/>
        <v>0</v>
      </c>
      <c r="FA543" s="3">
        <f t="shared" si="385"/>
        <v>0</v>
      </c>
      <c r="FB543" s="3">
        <f t="shared" si="385"/>
        <v>0</v>
      </c>
      <c r="FC543" s="3">
        <f t="shared" si="385"/>
        <v>0</v>
      </c>
      <c r="FD543" s="3">
        <f t="shared" si="385"/>
        <v>0</v>
      </c>
      <c r="FE543" s="3">
        <f t="shared" si="385"/>
        <v>0</v>
      </c>
      <c r="FF543" s="3">
        <f t="shared" si="385"/>
        <v>0</v>
      </c>
      <c r="FG543" s="3">
        <f t="shared" si="385"/>
        <v>0</v>
      </c>
      <c r="FH543" s="3">
        <f t="shared" si="385"/>
        <v>0</v>
      </c>
      <c r="FI543" s="3">
        <f t="shared" si="385"/>
        <v>0</v>
      </c>
      <c r="FJ543" s="3">
        <f t="shared" si="385"/>
        <v>0</v>
      </c>
      <c r="FK543" s="3">
        <f t="shared" si="385"/>
        <v>0</v>
      </c>
      <c r="FL543" s="3">
        <f t="shared" si="385"/>
        <v>0</v>
      </c>
      <c r="FM543" s="3">
        <f t="shared" si="385"/>
        <v>0</v>
      </c>
      <c r="FN543" s="3">
        <f t="shared" si="385"/>
        <v>0</v>
      </c>
      <c r="FO543" s="3">
        <f t="shared" si="385"/>
        <v>0</v>
      </c>
      <c r="FP543" s="3">
        <f t="shared" si="385"/>
        <v>0</v>
      </c>
      <c r="FQ543" s="3">
        <f t="shared" si="385"/>
        <v>0</v>
      </c>
      <c r="FR543" s="3">
        <f t="shared" si="385"/>
        <v>0</v>
      </c>
      <c r="FS543" s="3">
        <f t="shared" ref="FS543:GX543" si="386">FS555</f>
        <v>0</v>
      </c>
      <c r="FT543" s="3">
        <f t="shared" si="386"/>
        <v>0</v>
      </c>
      <c r="FU543" s="3">
        <f t="shared" si="386"/>
        <v>0</v>
      </c>
      <c r="FV543" s="3">
        <f t="shared" si="386"/>
        <v>0</v>
      </c>
      <c r="FW543" s="3">
        <f t="shared" si="386"/>
        <v>0</v>
      </c>
      <c r="FX543" s="3">
        <f t="shared" si="386"/>
        <v>0</v>
      </c>
      <c r="FY543" s="3">
        <f t="shared" si="386"/>
        <v>0</v>
      </c>
      <c r="FZ543" s="3">
        <f t="shared" si="386"/>
        <v>0</v>
      </c>
      <c r="GA543" s="3">
        <f t="shared" si="386"/>
        <v>0</v>
      </c>
      <c r="GB543" s="3">
        <f t="shared" si="386"/>
        <v>0</v>
      </c>
      <c r="GC543" s="3">
        <f t="shared" si="386"/>
        <v>0</v>
      </c>
      <c r="GD543" s="3">
        <f t="shared" si="386"/>
        <v>0</v>
      </c>
      <c r="GE543" s="3">
        <f t="shared" si="386"/>
        <v>0</v>
      </c>
      <c r="GF543" s="3">
        <f t="shared" si="386"/>
        <v>0</v>
      </c>
      <c r="GG543" s="3">
        <f t="shared" si="386"/>
        <v>0</v>
      </c>
      <c r="GH543" s="3">
        <f t="shared" si="386"/>
        <v>0</v>
      </c>
      <c r="GI543" s="3">
        <f t="shared" si="386"/>
        <v>0</v>
      </c>
      <c r="GJ543" s="3">
        <f t="shared" si="386"/>
        <v>0</v>
      </c>
      <c r="GK543" s="3">
        <f t="shared" si="386"/>
        <v>0</v>
      </c>
      <c r="GL543" s="3">
        <f t="shared" si="386"/>
        <v>0</v>
      </c>
      <c r="GM543" s="3">
        <f t="shared" si="386"/>
        <v>0</v>
      </c>
      <c r="GN543" s="3">
        <f t="shared" si="386"/>
        <v>0</v>
      </c>
      <c r="GO543" s="3">
        <f t="shared" si="386"/>
        <v>0</v>
      </c>
      <c r="GP543" s="3">
        <f t="shared" si="386"/>
        <v>0</v>
      </c>
      <c r="GQ543" s="3">
        <f t="shared" si="386"/>
        <v>0</v>
      </c>
      <c r="GR543" s="3">
        <f t="shared" si="386"/>
        <v>0</v>
      </c>
      <c r="GS543" s="3">
        <f t="shared" si="386"/>
        <v>0</v>
      </c>
      <c r="GT543" s="3">
        <f t="shared" si="386"/>
        <v>0</v>
      </c>
      <c r="GU543" s="3">
        <f t="shared" si="386"/>
        <v>0</v>
      </c>
      <c r="GV543" s="3">
        <f t="shared" si="386"/>
        <v>0</v>
      </c>
      <c r="GW543" s="3">
        <f t="shared" si="386"/>
        <v>0</v>
      </c>
      <c r="GX543" s="3">
        <f t="shared" si="386"/>
        <v>0</v>
      </c>
    </row>
    <row r="545" spans="1:245" x14ac:dyDescent="0.2">
      <c r="A545">
        <v>17</v>
      </c>
      <c r="B545">
        <v>1</v>
      </c>
      <c r="D545">
        <f>ROW(EtalonRes!A271)</f>
        <v>271</v>
      </c>
      <c r="E545" t="s">
        <v>3</v>
      </c>
      <c r="F545" t="s">
        <v>380</v>
      </c>
      <c r="G545" t="s">
        <v>381</v>
      </c>
      <c r="H545" t="s">
        <v>32</v>
      </c>
      <c r="I545">
        <v>2</v>
      </c>
      <c r="J545">
        <v>0</v>
      </c>
      <c r="K545">
        <v>2</v>
      </c>
      <c r="O545">
        <f t="shared" ref="O545:O553" si="387">ROUND(CP545,2)</f>
        <v>29146</v>
      </c>
      <c r="P545">
        <f t="shared" ref="P545:P553" si="388">ROUND(CQ545*I545,2)</f>
        <v>0</v>
      </c>
      <c r="Q545">
        <f t="shared" ref="Q545:Q553" si="389">ROUND(CR545*I545,2)</f>
        <v>0</v>
      </c>
      <c r="R545">
        <f t="shared" ref="R545:R553" si="390">ROUND(CS545*I545,2)</f>
        <v>0</v>
      </c>
      <c r="S545">
        <f t="shared" ref="S545:S553" si="391">ROUND(CT545*I545,2)</f>
        <v>29146</v>
      </c>
      <c r="T545">
        <f t="shared" ref="T545:T553" si="392">ROUND(CU545*I545,2)</f>
        <v>0</v>
      </c>
      <c r="U545">
        <f t="shared" ref="U545:U553" si="393">CV545*I545</f>
        <v>47.2</v>
      </c>
      <c r="V545">
        <f t="shared" ref="V545:V553" si="394">CW545*I545</f>
        <v>0</v>
      </c>
      <c r="W545">
        <f t="shared" ref="W545:W553" si="395">ROUND(CX545*I545,2)</f>
        <v>0</v>
      </c>
      <c r="X545">
        <f t="shared" ref="X545:X553" si="396">ROUND(CY545,2)</f>
        <v>20402.2</v>
      </c>
      <c r="Y545">
        <f t="shared" ref="Y545:Y553" si="397">ROUND(CZ545,2)</f>
        <v>2914.6</v>
      </c>
      <c r="AA545">
        <v>-1</v>
      </c>
      <c r="AB545">
        <f t="shared" ref="AB545:AB553" si="398">ROUND((AC545+AD545+AF545),6)</f>
        <v>14573</v>
      </c>
      <c r="AC545">
        <f>ROUND(((ES545*118)),6)</f>
        <v>0</v>
      </c>
      <c r="AD545">
        <f>ROUND(((((ET545*118))-((EU545*118)))+AE545),6)</f>
        <v>0</v>
      </c>
      <c r="AE545">
        <f>ROUND(((EU545*118)),6)</f>
        <v>0</v>
      </c>
      <c r="AF545">
        <f>ROUND(((EV545*118)),6)</f>
        <v>14573</v>
      </c>
      <c r="AG545">
        <f t="shared" ref="AG545:AG553" si="399">ROUND((AP545),6)</f>
        <v>0</v>
      </c>
      <c r="AH545">
        <f>((EW545*118))</f>
        <v>23.6</v>
      </c>
      <c r="AI545">
        <f>((EX545*118))</f>
        <v>0</v>
      </c>
      <c r="AJ545">
        <f t="shared" ref="AJ545:AJ553" si="400">(AS545)</f>
        <v>0</v>
      </c>
      <c r="AK545">
        <v>123.5</v>
      </c>
      <c r="AL545">
        <v>0</v>
      </c>
      <c r="AM545">
        <v>0</v>
      </c>
      <c r="AN545">
        <v>0</v>
      </c>
      <c r="AO545">
        <v>123.5</v>
      </c>
      <c r="AP545">
        <v>0</v>
      </c>
      <c r="AQ545">
        <v>0.2</v>
      </c>
      <c r="AR545">
        <v>0</v>
      </c>
      <c r="AS545">
        <v>0</v>
      </c>
      <c r="AT545">
        <v>70</v>
      </c>
      <c r="AU545">
        <v>10</v>
      </c>
      <c r="AV545">
        <v>1</v>
      </c>
      <c r="AW545">
        <v>1</v>
      </c>
      <c r="AZ545">
        <v>1</v>
      </c>
      <c r="BA545">
        <v>1</v>
      </c>
      <c r="BB545">
        <v>1</v>
      </c>
      <c r="BC545">
        <v>1</v>
      </c>
      <c r="BD545" t="s">
        <v>3</v>
      </c>
      <c r="BE545" t="s">
        <v>3</v>
      </c>
      <c r="BF545" t="s">
        <v>3</v>
      </c>
      <c r="BG545" t="s">
        <v>3</v>
      </c>
      <c r="BH545">
        <v>0</v>
      </c>
      <c r="BI545">
        <v>4</v>
      </c>
      <c r="BJ545" t="s">
        <v>382</v>
      </c>
      <c r="BM545">
        <v>0</v>
      </c>
      <c r="BN545">
        <v>0</v>
      </c>
      <c r="BO545" t="s">
        <v>3</v>
      </c>
      <c r="BP545">
        <v>0</v>
      </c>
      <c r="BQ545">
        <v>1</v>
      </c>
      <c r="BR545">
        <v>0</v>
      </c>
      <c r="BS545">
        <v>1</v>
      </c>
      <c r="BT545">
        <v>1</v>
      </c>
      <c r="BU545">
        <v>1</v>
      </c>
      <c r="BV545">
        <v>1</v>
      </c>
      <c r="BW545">
        <v>1</v>
      </c>
      <c r="BX545">
        <v>1</v>
      </c>
      <c r="BY545" t="s">
        <v>3</v>
      </c>
      <c r="BZ545">
        <v>70</v>
      </c>
      <c r="CA545">
        <v>10</v>
      </c>
      <c r="CB545" t="s">
        <v>3</v>
      </c>
      <c r="CE545">
        <v>0</v>
      </c>
      <c r="CF545">
        <v>0</v>
      </c>
      <c r="CG545">
        <v>0</v>
      </c>
      <c r="CM545">
        <v>0</v>
      </c>
      <c r="CN545" t="s">
        <v>3</v>
      </c>
      <c r="CO545">
        <v>0</v>
      </c>
      <c r="CP545">
        <f t="shared" ref="CP545:CP553" si="401">(P545+Q545+S545)</f>
        <v>29146</v>
      </c>
      <c r="CQ545">
        <f t="shared" ref="CQ545:CQ553" si="402">(AC545*BC545*AW545)</f>
        <v>0</v>
      </c>
      <c r="CR545">
        <f>(((((ET545*118))*BB545-((EU545*118))*BS545)+AE545*BS545)*AV545)</f>
        <v>0</v>
      </c>
      <c r="CS545">
        <f t="shared" ref="CS545:CS553" si="403">(AE545*BS545*AV545)</f>
        <v>0</v>
      </c>
      <c r="CT545">
        <f t="shared" ref="CT545:CT553" si="404">(AF545*BA545*AV545)</f>
        <v>14573</v>
      </c>
      <c r="CU545">
        <f t="shared" ref="CU545:CU553" si="405">AG545</f>
        <v>0</v>
      </c>
      <c r="CV545">
        <f t="shared" ref="CV545:CV553" si="406">(AH545*AV545)</f>
        <v>23.6</v>
      </c>
      <c r="CW545">
        <f t="shared" ref="CW545:CW553" si="407">AI545</f>
        <v>0</v>
      </c>
      <c r="CX545">
        <f t="shared" ref="CX545:CX553" si="408">AJ545</f>
        <v>0</v>
      </c>
      <c r="CY545">
        <f t="shared" ref="CY545:CY553" si="409">((S545*BZ545)/100)</f>
        <v>20402.2</v>
      </c>
      <c r="CZ545">
        <f t="shared" ref="CZ545:CZ553" si="410">((S545*CA545)/100)</f>
        <v>2914.6</v>
      </c>
      <c r="DC545" t="s">
        <v>3</v>
      </c>
      <c r="DD545" t="s">
        <v>383</v>
      </c>
      <c r="DE545" t="s">
        <v>383</v>
      </c>
      <c r="DF545" t="s">
        <v>383</v>
      </c>
      <c r="DG545" t="s">
        <v>383</v>
      </c>
      <c r="DH545" t="s">
        <v>3</v>
      </c>
      <c r="DI545" t="s">
        <v>383</v>
      </c>
      <c r="DJ545" t="s">
        <v>383</v>
      </c>
      <c r="DK545" t="s">
        <v>3</v>
      </c>
      <c r="DL545" t="s">
        <v>3</v>
      </c>
      <c r="DM545" t="s">
        <v>3</v>
      </c>
      <c r="DN545">
        <v>0</v>
      </c>
      <c r="DO545">
        <v>0</v>
      </c>
      <c r="DP545">
        <v>1</v>
      </c>
      <c r="DQ545">
        <v>1</v>
      </c>
      <c r="DU545">
        <v>16987630</v>
      </c>
      <c r="DV545" t="s">
        <v>32</v>
      </c>
      <c r="DW545" t="s">
        <v>32</v>
      </c>
      <c r="DX545">
        <v>1</v>
      </c>
      <c r="DZ545" t="s">
        <v>3</v>
      </c>
      <c r="EA545" t="s">
        <v>3</v>
      </c>
      <c r="EB545" t="s">
        <v>3</v>
      </c>
      <c r="EC545" t="s">
        <v>3</v>
      </c>
      <c r="EE545">
        <v>1441815344</v>
      </c>
      <c r="EF545">
        <v>1</v>
      </c>
      <c r="EG545" t="s">
        <v>21</v>
      </c>
      <c r="EH545">
        <v>0</v>
      </c>
      <c r="EI545" t="s">
        <v>3</v>
      </c>
      <c r="EJ545">
        <v>4</v>
      </c>
      <c r="EK545">
        <v>0</v>
      </c>
      <c r="EL545" t="s">
        <v>22</v>
      </c>
      <c r="EM545" t="s">
        <v>23</v>
      </c>
      <c r="EO545" t="s">
        <v>3</v>
      </c>
      <c r="EQ545">
        <v>1024</v>
      </c>
      <c r="ER545">
        <v>123.5</v>
      </c>
      <c r="ES545">
        <v>0</v>
      </c>
      <c r="ET545">
        <v>0</v>
      </c>
      <c r="EU545">
        <v>0</v>
      </c>
      <c r="EV545">
        <v>123.5</v>
      </c>
      <c r="EW545">
        <v>0.2</v>
      </c>
      <c r="EX545">
        <v>0</v>
      </c>
      <c r="EY545">
        <v>0</v>
      </c>
      <c r="FQ545">
        <v>0</v>
      </c>
      <c r="FR545">
        <f t="shared" ref="FR545:FR553" si="411">ROUND(IF(BI545=3,GM545,0),2)</f>
        <v>0</v>
      </c>
      <c r="FS545">
        <v>0</v>
      </c>
      <c r="FX545">
        <v>70</v>
      </c>
      <c r="FY545">
        <v>10</v>
      </c>
      <c r="GA545" t="s">
        <v>3</v>
      </c>
      <c r="GD545">
        <v>0</v>
      </c>
      <c r="GF545">
        <v>472429822</v>
      </c>
      <c r="GG545">
        <v>2</v>
      </c>
      <c r="GH545">
        <v>1</v>
      </c>
      <c r="GI545">
        <v>-2</v>
      </c>
      <c r="GJ545">
        <v>0</v>
      </c>
      <c r="GK545">
        <f>ROUND(R545*(R12)/100,2)</f>
        <v>0</v>
      </c>
      <c r="GL545">
        <f t="shared" ref="GL545:GL553" si="412">ROUND(IF(AND(BH545=3,BI545=3,FS545&lt;&gt;0),P545,0),2)</f>
        <v>0</v>
      </c>
      <c r="GM545">
        <f t="shared" ref="GM545:GM553" si="413">ROUND(O545+X545+Y545+GK545,2)+GX545</f>
        <v>52462.8</v>
      </c>
      <c r="GN545">
        <f t="shared" ref="GN545:GN553" si="414">IF(OR(BI545=0,BI545=1),GM545-GX545,0)</f>
        <v>0</v>
      </c>
      <c r="GO545">
        <f t="shared" ref="GO545:GO553" si="415">IF(BI545=2,GM545-GX545,0)</f>
        <v>0</v>
      </c>
      <c r="GP545">
        <f t="shared" ref="GP545:GP553" si="416">IF(BI545=4,GM545-GX545,0)</f>
        <v>52462.8</v>
      </c>
      <c r="GR545">
        <v>0</v>
      </c>
      <c r="GS545">
        <v>3</v>
      </c>
      <c r="GT545">
        <v>0</v>
      </c>
      <c r="GU545" t="s">
        <v>3</v>
      </c>
      <c r="GV545">
        <f t="shared" ref="GV545:GV553" si="417">ROUND((GT545),6)</f>
        <v>0</v>
      </c>
      <c r="GW545">
        <v>1</v>
      </c>
      <c r="GX545">
        <f t="shared" ref="GX545:GX553" si="418">ROUND(HC545*I545,2)</f>
        <v>0</v>
      </c>
      <c r="HA545">
        <v>0</v>
      </c>
      <c r="HB545">
        <v>0</v>
      </c>
      <c r="HC545">
        <f t="shared" ref="HC545:HC553" si="419">GV545*GW545</f>
        <v>0</v>
      </c>
      <c r="HE545" t="s">
        <v>3</v>
      </c>
      <c r="HF545" t="s">
        <v>3</v>
      </c>
      <c r="HM545" t="s">
        <v>3</v>
      </c>
      <c r="HN545" t="s">
        <v>3</v>
      </c>
      <c r="HO545" t="s">
        <v>3</v>
      </c>
      <c r="HP545" t="s">
        <v>3</v>
      </c>
      <c r="HQ545" t="s">
        <v>3</v>
      </c>
      <c r="IK545">
        <v>0</v>
      </c>
    </row>
    <row r="546" spans="1:245" x14ac:dyDescent="0.2">
      <c r="A546">
        <v>17</v>
      </c>
      <c r="B546">
        <v>1</v>
      </c>
      <c r="D546">
        <f>ROW(EtalonRes!A272)</f>
        <v>272</v>
      </c>
      <c r="E546" t="s">
        <v>3</v>
      </c>
      <c r="F546" t="s">
        <v>384</v>
      </c>
      <c r="G546" t="s">
        <v>385</v>
      </c>
      <c r="H546" t="s">
        <v>32</v>
      </c>
      <c r="I546">
        <v>2</v>
      </c>
      <c r="J546">
        <v>0</v>
      </c>
      <c r="K546">
        <v>2</v>
      </c>
      <c r="O546">
        <f t="shared" si="387"/>
        <v>1827.76</v>
      </c>
      <c r="P546">
        <f t="shared" si="388"/>
        <v>0</v>
      </c>
      <c r="Q546">
        <f t="shared" si="389"/>
        <v>0</v>
      </c>
      <c r="R546">
        <f t="shared" si="390"/>
        <v>0</v>
      </c>
      <c r="S546">
        <f t="shared" si="391"/>
        <v>1827.76</v>
      </c>
      <c r="T546">
        <f t="shared" si="392"/>
        <v>0</v>
      </c>
      <c r="U546">
        <f t="shared" si="393"/>
        <v>2.96</v>
      </c>
      <c r="V546">
        <f t="shared" si="394"/>
        <v>0</v>
      </c>
      <c r="W546">
        <f t="shared" si="395"/>
        <v>0</v>
      </c>
      <c r="X546">
        <f t="shared" si="396"/>
        <v>1279.43</v>
      </c>
      <c r="Y546">
        <f t="shared" si="397"/>
        <v>182.78</v>
      </c>
      <c r="AA546">
        <v>-1</v>
      </c>
      <c r="AB546">
        <f t="shared" si="398"/>
        <v>913.88</v>
      </c>
      <c r="AC546">
        <f>ROUND(((ES546*4)),6)</f>
        <v>0</v>
      </c>
      <c r="AD546">
        <f>ROUND(((((ET546*4))-((EU546*4)))+AE546),6)</f>
        <v>0</v>
      </c>
      <c r="AE546">
        <f>ROUND(((EU546*4)),6)</f>
        <v>0</v>
      </c>
      <c r="AF546">
        <f>ROUND(((EV546*4)),6)</f>
        <v>913.88</v>
      </c>
      <c r="AG546">
        <f t="shared" si="399"/>
        <v>0</v>
      </c>
      <c r="AH546">
        <f>((EW546*4))</f>
        <v>1.48</v>
      </c>
      <c r="AI546">
        <f>((EX546*4))</f>
        <v>0</v>
      </c>
      <c r="AJ546">
        <f t="shared" si="400"/>
        <v>0</v>
      </c>
      <c r="AK546">
        <v>228.47</v>
      </c>
      <c r="AL546">
        <v>0</v>
      </c>
      <c r="AM546">
        <v>0</v>
      </c>
      <c r="AN546">
        <v>0</v>
      </c>
      <c r="AO546">
        <v>228.47</v>
      </c>
      <c r="AP546">
        <v>0</v>
      </c>
      <c r="AQ546">
        <v>0.37</v>
      </c>
      <c r="AR546">
        <v>0</v>
      </c>
      <c r="AS546">
        <v>0</v>
      </c>
      <c r="AT546">
        <v>70</v>
      </c>
      <c r="AU546">
        <v>10</v>
      </c>
      <c r="AV546">
        <v>1</v>
      </c>
      <c r="AW546">
        <v>1</v>
      </c>
      <c r="AZ546">
        <v>1</v>
      </c>
      <c r="BA546">
        <v>1</v>
      </c>
      <c r="BB546">
        <v>1</v>
      </c>
      <c r="BC546">
        <v>1</v>
      </c>
      <c r="BD546" t="s">
        <v>3</v>
      </c>
      <c r="BE546" t="s">
        <v>3</v>
      </c>
      <c r="BF546" t="s">
        <v>3</v>
      </c>
      <c r="BG546" t="s">
        <v>3</v>
      </c>
      <c r="BH546">
        <v>0</v>
      </c>
      <c r="BI546">
        <v>4</v>
      </c>
      <c r="BJ546" t="s">
        <v>386</v>
      </c>
      <c r="BM546">
        <v>0</v>
      </c>
      <c r="BN546">
        <v>0</v>
      </c>
      <c r="BO546" t="s">
        <v>3</v>
      </c>
      <c r="BP546">
        <v>0</v>
      </c>
      <c r="BQ546">
        <v>1</v>
      </c>
      <c r="BR546">
        <v>0</v>
      </c>
      <c r="BS546">
        <v>1</v>
      </c>
      <c r="BT546">
        <v>1</v>
      </c>
      <c r="BU546">
        <v>1</v>
      </c>
      <c r="BV546">
        <v>1</v>
      </c>
      <c r="BW546">
        <v>1</v>
      </c>
      <c r="BX546">
        <v>1</v>
      </c>
      <c r="BY546" t="s">
        <v>3</v>
      </c>
      <c r="BZ546">
        <v>70</v>
      </c>
      <c r="CA546">
        <v>10</v>
      </c>
      <c r="CB546" t="s">
        <v>3</v>
      </c>
      <c r="CE546">
        <v>0</v>
      </c>
      <c r="CF546">
        <v>0</v>
      </c>
      <c r="CG546">
        <v>0</v>
      </c>
      <c r="CM546">
        <v>0</v>
      </c>
      <c r="CN546" t="s">
        <v>3</v>
      </c>
      <c r="CO546">
        <v>0</v>
      </c>
      <c r="CP546">
        <f t="shared" si="401"/>
        <v>1827.76</v>
      </c>
      <c r="CQ546">
        <f t="shared" si="402"/>
        <v>0</v>
      </c>
      <c r="CR546">
        <f>(((((ET546*4))*BB546-((EU546*4))*BS546)+AE546*BS546)*AV546)</f>
        <v>0</v>
      </c>
      <c r="CS546">
        <f t="shared" si="403"/>
        <v>0</v>
      </c>
      <c r="CT546">
        <f t="shared" si="404"/>
        <v>913.88</v>
      </c>
      <c r="CU546">
        <f t="shared" si="405"/>
        <v>0</v>
      </c>
      <c r="CV546">
        <f t="shared" si="406"/>
        <v>1.48</v>
      </c>
      <c r="CW546">
        <f t="shared" si="407"/>
        <v>0</v>
      </c>
      <c r="CX546">
        <f t="shared" si="408"/>
        <v>0</v>
      </c>
      <c r="CY546">
        <f t="shared" si="409"/>
        <v>1279.432</v>
      </c>
      <c r="CZ546">
        <f t="shared" si="410"/>
        <v>182.77599999999998</v>
      </c>
      <c r="DC546" t="s">
        <v>3</v>
      </c>
      <c r="DD546" t="s">
        <v>20</v>
      </c>
      <c r="DE546" t="s">
        <v>20</v>
      </c>
      <c r="DF546" t="s">
        <v>20</v>
      </c>
      <c r="DG546" t="s">
        <v>20</v>
      </c>
      <c r="DH546" t="s">
        <v>3</v>
      </c>
      <c r="DI546" t="s">
        <v>20</v>
      </c>
      <c r="DJ546" t="s">
        <v>20</v>
      </c>
      <c r="DK546" t="s">
        <v>3</v>
      </c>
      <c r="DL546" t="s">
        <v>3</v>
      </c>
      <c r="DM546" t="s">
        <v>3</v>
      </c>
      <c r="DN546">
        <v>0</v>
      </c>
      <c r="DO546">
        <v>0</v>
      </c>
      <c r="DP546">
        <v>1</v>
      </c>
      <c r="DQ546">
        <v>1</v>
      </c>
      <c r="DU546">
        <v>16987630</v>
      </c>
      <c r="DV546" t="s">
        <v>32</v>
      </c>
      <c r="DW546" t="s">
        <v>32</v>
      </c>
      <c r="DX546">
        <v>1</v>
      </c>
      <c r="DZ546" t="s">
        <v>3</v>
      </c>
      <c r="EA546" t="s">
        <v>3</v>
      </c>
      <c r="EB546" t="s">
        <v>3</v>
      </c>
      <c r="EC546" t="s">
        <v>3</v>
      </c>
      <c r="EE546">
        <v>1441815344</v>
      </c>
      <c r="EF546">
        <v>1</v>
      </c>
      <c r="EG546" t="s">
        <v>21</v>
      </c>
      <c r="EH546">
        <v>0</v>
      </c>
      <c r="EI546" t="s">
        <v>3</v>
      </c>
      <c r="EJ546">
        <v>4</v>
      </c>
      <c r="EK546">
        <v>0</v>
      </c>
      <c r="EL546" t="s">
        <v>22</v>
      </c>
      <c r="EM546" t="s">
        <v>23</v>
      </c>
      <c r="EO546" t="s">
        <v>3</v>
      </c>
      <c r="EQ546">
        <v>1024</v>
      </c>
      <c r="ER546">
        <v>228.47</v>
      </c>
      <c r="ES546">
        <v>0</v>
      </c>
      <c r="ET546">
        <v>0</v>
      </c>
      <c r="EU546">
        <v>0</v>
      </c>
      <c r="EV546">
        <v>228.47</v>
      </c>
      <c r="EW546">
        <v>0.37</v>
      </c>
      <c r="EX546">
        <v>0</v>
      </c>
      <c r="EY546">
        <v>0</v>
      </c>
      <c r="FQ546">
        <v>0</v>
      </c>
      <c r="FR546">
        <f t="shared" si="411"/>
        <v>0</v>
      </c>
      <c r="FS546">
        <v>0</v>
      </c>
      <c r="FX546">
        <v>70</v>
      </c>
      <c r="FY546">
        <v>10</v>
      </c>
      <c r="GA546" t="s">
        <v>3</v>
      </c>
      <c r="GD546">
        <v>0</v>
      </c>
      <c r="GF546">
        <v>1157112166</v>
      </c>
      <c r="GG546">
        <v>2</v>
      </c>
      <c r="GH546">
        <v>1</v>
      </c>
      <c r="GI546">
        <v>-2</v>
      </c>
      <c r="GJ546">
        <v>0</v>
      </c>
      <c r="GK546">
        <f>ROUND(R546*(R12)/100,2)</f>
        <v>0</v>
      </c>
      <c r="GL546">
        <f t="shared" si="412"/>
        <v>0</v>
      </c>
      <c r="GM546">
        <f t="shared" si="413"/>
        <v>3289.97</v>
      </c>
      <c r="GN546">
        <f t="shared" si="414"/>
        <v>0</v>
      </c>
      <c r="GO546">
        <f t="shared" si="415"/>
        <v>0</v>
      </c>
      <c r="GP546">
        <f t="shared" si="416"/>
        <v>3289.97</v>
      </c>
      <c r="GR546">
        <v>0</v>
      </c>
      <c r="GS546">
        <v>3</v>
      </c>
      <c r="GT546">
        <v>0</v>
      </c>
      <c r="GU546" t="s">
        <v>3</v>
      </c>
      <c r="GV546">
        <f t="shared" si="417"/>
        <v>0</v>
      </c>
      <c r="GW546">
        <v>1</v>
      </c>
      <c r="GX546">
        <f t="shared" si="418"/>
        <v>0</v>
      </c>
      <c r="HA546">
        <v>0</v>
      </c>
      <c r="HB546">
        <v>0</v>
      </c>
      <c r="HC546">
        <f t="shared" si="419"/>
        <v>0</v>
      </c>
      <c r="HE546" t="s">
        <v>3</v>
      </c>
      <c r="HF546" t="s">
        <v>3</v>
      </c>
      <c r="HM546" t="s">
        <v>3</v>
      </c>
      <c r="HN546" t="s">
        <v>3</v>
      </c>
      <c r="HO546" t="s">
        <v>3</v>
      </c>
      <c r="HP546" t="s">
        <v>3</v>
      </c>
      <c r="HQ546" t="s">
        <v>3</v>
      </c>
      <c r="IK546">
        <v>0</v>
      </c>
    </row>
    <row r="547" spans="1:245" x14ac:dyDescent="0.2">
      <c r="A547">
        <v>17</v>
      </c>
      <c r="B547">
        <v>1</v>
      </c>
      <c r="D547">
        <f>ROW(EtalonRes!A277)</f>
        <v>277</v>
      </c>
      <c r="E547" t="s">
        <v>387</v>
      </c>
      <c r="F547" t="s">
        <v>388</v>
      </c>
      <c r="G547" t="s">
        <v>389</v>
      </c>
      <c r="H547" t="s">
        <v>32</v>
      </c>
      <c r="I547">
        <v>4</v>
      </c>
      <c r="J547">
        <v>0</v>
      </c>
      <c r="K547">
        <v>4</v>
      </c>
      <c r="O547">
        <f t="shared" si="387"/>
        <v>67609.440000000002</v>
      </c>
      <c r="P547">
        <f t="shared" si="388"/>
        <v>920.56</v>
      </c>
      <c r="Q547">
        <f t="shared" si="389"/>
        <v>0</v>
      </c>
      <c r="R547">
        <f t="shared" si="390"/>
        <v>0</v>
      </c>
      <c r="S547">
        <f t="shared" si="391"/>
        <v>66688.88</v>
      </c>
      <c r="T547">
        <f t="shared" si="392"/>
        <v>0</v>
      </c>
      <c r="U547">
        <f t="shared" si="393"/>
        <v>108</v>
      </c>
      <c r="V547">
        <f t="shared" si="394"/>
        <v>0</v>
      </c>
      <c r="W547">
        <f t="shared" si="395"/>
        <v>0</v>
      </c>
      <c r="X547">
        <f t="shared" si="396"/>
        <v>46682.22</v>
      </c>
      <c r="Y547">
        <f t="shared" si="397"/>
        <v>6668.89</v>
      </c>
      <c r="AA547">
        <v>1470268931</v>
      </c>
      <c r="AB547">
        <f t="shared" si="398"/>
        <v>16902.36</v>
      </c>
      <c r="AC547">
        <f>ROUND(((ES547*2)),6)</f>
        <v>230.14</v>
      </c>
      <c r="AD547">
        <f>ROUND(((((ET547*2))-((EU547*2)))+AE547),6)</f>
        <v>0</v>
      </c>
      <c r="AE547">
        <f>ROUND(((EU547*2)),6)</f>
        <v>0</v>
      </c>
      <c r="AF547">
        <f>ROUND(((EV547*2)),6)</f>
        <v>16672.22</v>
      </c>
      <c r="AG547">
        <f t="shared" si="399"/>
        <v>0</v>
      </c>
      <c r="AH547">
        <f>((EW547*2))</f>
        <v>27</v>
      </c>
      <c r="AI547">
        <f>((EX547*2))</f>
        <v>0</v>
      </c>
      <c r="AJ547">
        <f t="shared" si="400"/>
        <v>0</v>
      </c>
      <c r="AK547">
        <v>8451.18</v>
      </c>
      <c r="AL547">
        <v>115.07</v>
      </c>
      <c r="AM547">
        <v>0</v>
      </c>
      <c r="AN547">
        <v>0</v>
      </c>
      <c r="AO547">
        <v>8336.11</v>
      </c>
      <c r="AP547">
        <v>0</v>
      </c>
      <c r="AQ547">
        <v>13.5</v>
      </c>
      <c r="AR547">
        <v>0</v>
      </c>
      <c r="AS547">
        <v>0</v>
      </c>
      <c r="AT547">
        <v>70</v>
      </c>
      <c r="AU547">
        <v>10</v>
      </c>
      <c r="AV547">
        <v>1</v>
      </c>
      <c r="AW547">
        <v>1</v>
      </c>
      <c r="AZ547">
        <v>1</v>
      </c>
      <c r="BA547">
        <v>1</v>
      </c>
      <c r="BB547">
        <v>1</v>
      </c>
      <c r="BC547">
        <v>1</v>
      </c>
      <c r="BD547" t="s">
        <v>3</v>
      </c>
      <c r="BE547" t="s">
        <v>3</v>
      </c>
      <c r="BF547" t="s">
        <v>3</v>
      </c>
      <c r="BG547" t="s">
        <v>3</v>
      </c>
      <c r="BH547">
        <v>0</v>
      </c>
      <c r="BI547">
        <v>4</v>
      </c>
      <c r="BJ547" t="s">
        <v>390</v>
      </c>
      <c r="BM547">
        <v>0</v>
      </c>
      <c r="BN547">
        <v>0</v>
      </c>
      <c r="BO547" t="s">
        <v>3</v>
      </c>
      <c r="BP547">
        <v>0</v>
      </c>
      <c r="BQ547">
        <v>1</v>
      </c>
      <c r="BR547">
        <v>0</v>
      </c>
      <c r="BS547">
        <v>1</v>
      </c>
      <c r="BT547">
        <v>1</v>
      </c>
      <c r="BU547">
        <v>1</v>
      </c>
      <c r="BV547">
        <v>1</v>
      </c>
      <c r="BW547">
        <v>1</v>
      </c>
      <c r="BX547">
        <v>1</v>
      </c>
      <c r="BY547" t="s">
        <v>3</v>
      </c>
      <c r="BZ547">
        <v>70</v>
      </c>
      <c r="CA547">
        <v>10</v>
      </c>
      <c r="CB547" t="s">
        <v>3</v>
      </c>
      <c r="CE547">
        <v>0</v>
      </c>
      <c r="CF547">
        <v>0</v>
      </c>
      <c r="CG547">
        <v>0</v>
      </c>
      <c r="CM547">
        <v>0</v>
      </c>
      <c r="CN547" t="s">
        <v>3</v>
      </c>
      <c r="CO547">
        <v>0</v>
      </c>
      <c r="CP547">
        <f t="shared" si="401"/>
        <v>67609.440000000002</v>
      </c>
      <c r="CQ547">
        <f t="shared" si="402"/>
        <v>230.14</v>
      </c>
      <c r="CR547">
        <f>(((((ET547*2))*BB547-((EU547*2))*BS547)+AE547*BS547)*AV547)</f>
        <v>0</v>
      </c>
      <c r="CS547">
        <f t="shared" si="403"/>
        <v>0</v>
      </c>
      <c r="CT547">
        <f t="shared" si="404"/>
        <v>16672.22</v>
      </c>
      <c r="CU547">
        <f t="shared" si="405"/>
        <v>0</v>
      </c>
      <c r="CV547">
        <f t="shared" si="406"/>
        <v>27</v>
      </c>
      <c r="CW547">
        <f t="shared" si="407"/>
        <v>0</v>
      </c>
      <c r="CX547">
        <f t="shared" si="408"/>
        <v>0</v>
      </c>
      <c r="CY547">
        <f t="shared" si="409"/>
        <v>46682.216000000008</v>
      </c>
      <c r="CZ547">
        <f t="shared" si="410"/>
        <v>6668.8880000000008</v>
      </c>
      <c r="DC547" t="s">
        <v>3</v>
      </c>
      <c r="DD547" t="s">
        <v>38</v>
      </c>
      <c r="DE547" t="s">
        <v>38</v>
      </c>
      <c r="DF547" t="s">
        <v>38</v>
      </c>
      <c r="DG547" t="s">
        <v>38</v>
      </c>
      <c r="DH547" t="s">
        <v>3</v>
      </c>
      <c r="DI547" t="s">
        <v>38</v>
      </c>
      <c r="DJ547" t="s">
        <v>38</v>
      </c>
      <c r="DK547" t="s">
        <v>3</v>
      </c>
      <c r="DL547" t="s">
        <v>3</v>
      </c>
      <c r="DM547" t="s">
        <v>3</v>
      </c>
      <c r="DN547">
        <v>0</v>
      </c>
      <c r="DO547">
        <v>0</v>
      </c>
      <c r="DP547">
        <v>1</v>
      </c>
      <c r="DQ547">
        <v>1</v>
      </c>
      <c r="DU547">
        <v>16987630</v>
      </c>
      <c r="DV547" t="s">
        <v>32</v>
      </c>
      <c r="DW547" t="s">
        <v>32</v>
      </c>
      <c r="DX547">
        <v>1</v>
      </c>
      <c r="DZ547" t="s">
        <v>3</v>
      </c>
      <c r="EA547" t="s">
        <v>3</v>
      </c>
      <c r="EB547" t="s">
        <v>3</v>
      </c>
      <c r="EC547" t="s">
        <v>3</v>
      </c>
      <c r="EE547">
        <v>1441815344</v>
      </c>
      <c r="EF547">
        <v>1</v>
      </c>
      <c r="EG547" t="s">
        <v>21</v>
      </c>
      <c r="EH547">
        <v>0</v>
      </c>
      <c r="EI547" t="s">
        <v>3</v>
      </c>
      <c r="EJ547">
        <v>4</v>
      </c>
      <c r="EK547">
        <v>0</v>
      </c>
      <c r="EL547" t="s">
        <v>22</v>
      </c>
      <c r="EM547" t="s">
        <v>23</v>
      </c>
      <c r="EO547" t="s">
        <v>3</v>
      </c>
      <c r="EQ547">
        <v>0</v>
      </c>
      <c r="ER547">
        <v>8451.18</v>
      </c>
      <c r="ES547">
        <v>115.07</v>
      </c>
      <c r="ET547">
        <v>0</v>
      </c>
      <c r="EU547">
        <v>0</v>
      </c>
      <c r="EV547">
        <v>8336.11</v>
      </c>
      <c r="EW547">
        <v>13.5</v>
      </c>
      <c r="EX547">
        <v>0</v>
      </c>
      <c r="EY547">
        <v>0</v>
      </c>
      <c r="FQ547">
        <v>0</v>
      </c>
      <c r="FR547">
        <f t="shared" si="411"/>
        <v>0</v>
      </c>
      <c r="FS547">
        <v>0</v>
      </c>
      <c r="FX547">
        <v>70</v>
      </c>
      <c r="FY547">
        <v>10</v>
      </c>
      <c r="GA547" t="s">
        <v>3</v>
      </c>
      <c r="GD547">
        <v>0</v>
      </c>
      <c r="GF547">
        <v>-1818993463</v>
      </c>
      <c r="GG547">
        <v>2</v>
      </c>
      <c r="GH547">
        <v>1</v>
      </c>
      <c r="GI547">
        <v>-2</v>
      </c>
      <c r="GJ547">
        <v>0</v>
      </c>
      <c r="GK547">
        <f>ROUND(R547*(R12)/100,2)</f>
        <v>0</v>
      </c>
      <c r="GL547">
        <f t="shared" si="412"/>
        <v>0</v>
      </c>
      <c r="GM547">
        <f t="shared" si="413"/>
        <v>120960.55</v>
      </c>
      <c r="GN547">
        <f t="shared" si="414"/>
        <v>0</v>
      </c>
      <c r="GO547">
        <f t="shared" si="415"/>
        <v>0</v>
      </c>
      <c r="GP547">
        <f t="shared" si="416"/>
        <v>120960.55</v>
      </c>
      <c r="GR547">
        <v>0</v>
      </c>
      <c r="GS547">
        <v>3</v>
      </c>
      <c r="GT547">
        <v>0</v>
      </c>
      <c r="GU547" t="s">
        <v>3</v>
      </c>
      <c r="GV547">
        <f t="shared" si="417"/>
        <v>0</v>
      </c>
      <c r="GW547">
        <v>1</v>
      </c>
      <c r="GX547">
        <f t="shared" si="418"/>
        <v>0</v>
      </c>
      <c r="HA547">
        <v>0</v>
      </c>
      <c r="HB547">
        <v>0</v>
      </c>
      <c r="HC547">
        <f t="shared" si="419"/>
        <v>0</v>
      </c>
      <c r="HE547" t="s">
        <v>3</v>
      </c>
      <c r="HF547" t="s">
        <v>3</v>
      </c>
      <c r="HM547" t="s">
        <v>3</v>
      </c>
      <c r="HN547" t="s">
        <v>3</v>
      </c>
      <c r="HO547" t="s">
        <v>3</v>
      </c>
      <c r="HP547" t="s">
        <v>3</v>
      </c>
      <c r="HQ547" t="s">
        <v>3</v>
      </c>
      <c r="IK547">
        <v>0</v>
      </c>
    </row>
    <row r="548" spans="1:245" x14ac:dyDescent="0.2">
      <c r="A548">
        <v>17</v>
      </c>
      <c r="B548">
        <v>1</v>
      </c>
      <c r="D548">
        <f>ROW(EtalonRes!A280)</f>
        <v>280</v>
      </c>
      <c r="E548" t="s">
        <v>391</v>
      </c>
      <c r="F548" t="s">
        <v>392</v>
      </c>
      <c r="G548" t="s">
        <v>393</v>
      </c>
      <c r="H548" t="s">
        <v>32</v>
      </c>
      <c r="I548">
        <v>3</v>
      </c>
      <c r="J548">
        <v>0</v>
      </c>
      <c r="K548">
        <v>3</v>
      </c>
      <c r="O548">
        <f t="shared" si="387"/>
        <v>4150.2</v>
      </c>
      <c r="P548">
        <f t="shared" si="388"/>
        <v>1.56</v>
      </c>
      <c r="Q548">
        <f t="shared" si="389"/>
        <v>625.44000000000005</v>
      </c>
      <c r="R548">
        <f t="shared" si="390"/>
        <v>396.6</v>
      </c>
      <c r="S548">
        <f t="shared" si="391"/>
        <v>3523.2</v>
      </c>
      <c r="T548">
        <f t="shared" si="392"/>
        <v>0</v>
      </c>
      <c r="U548">
        <f t="shared" si="393"/>
        <v>6.6000000000000005</v>
      </c>
      <c r="V548">
        <f t="shared" si="394"/>
        <v>0</v>
      </c>
      <c r="W548">
        <f t="shared" si="395"/>
        <v>0</v>
      </c>
      <c r="X548">
        <f t="shared" si="396"/>
        <v>2466.2399999999998</v>
      </c>
      <c r="Y548">
        <f t="shared" si="397"/>
        <v>352.32</v>
      </c>
      <c r="AA548">
        <v>1470268931</v>
      </c>
      <c r="AB548">
        <f t="shared" si="398"/>
        <v>1383.4</v>
      </c>
      <c r="AC548">
        <f>ROUND(((ES548*4)),6)</f>
        <v>0.52</v>
      </c>
      <c r="AD548">
        <f>ROUND(((((ET548*4))-((EU548*4)))+AE548),6)</f>
        <v>208.48</v>
      </c>
      <c r="AE548">
        <f>ROUND(((EU548*4)),6)</f>
        <v>132.19999999999999</v>
      </c>
      <c r="AF548">
        <f>ROUND(((EV548*4)),6)</f>
        <v>1174.4000000000001</v>
      </c>
      <c r="AG548">
        <f t="shared" si="399"/>
        <v>0</v>
      </c>
      <c r="AH548">
        <f>((EW548*4))</f>
        <v>2.2000000000000002</v>
      </c>
      <c r="AI548">
        <f>((EX548*4))</f>
        <v>0</v>
      </c>
      <c r="AJ548">
        <f t="shared" si="400"/>
        <v>0</v>
      </c>
      <c r="AK548">
        <v>345.85</v>
      </c>
      <c r="AL548">
        <v>0.13</v>
      </c>
      <c r="AM548">
        <v>52.12</v>
      </c>
      <c r="AN548">
        <v>33.049999999999997</v>
      </c>
      <c r="AO548">
        <v>293.60000000000002</v>
      </c>
      <c r="AP548">
        <v>0</v>
      </c>
      <c r="AQ548">
        <v>0.55000000000000004</v>
      </c>
      <c r="AR548">
        <v>0</v>
      </c>
      <c r="AS548">
        <v>0</v>
      </c>
      <c r="AT548">
        <v>70</v>
      </c>
      <c r="AU548">
        <v>10</v>
      </c>
      <c r="AV548">
        <v>1</v>
      </c>
      <c r="AW548">
        <v>1</v>
      </c>
      <c r="AZ548">
        <v>1</v>
      </c>
      <c r="BA548">
        <v>1</v>
      </c>
      <c r="BB548">
        <v>1</v>
      </c>
      <c r="BC548">
        <v>1</v>
      </c>
      <c r="BD548" t="s">
        <v>3</v>
      </c>
      <c r="BE548" t="s">
        <v>3</v>
      </c>
      <c r="BF548" t="s">
        <v>3</v>
      </c>
      <c r="BG548" t="s">
        <v>3</v>
      </c>
      <c r="BH548">
        <v>0</v>
      </c>
      <c r="BI548">
        <v>4</v>
      </c>
      <c r="BJ548" t="s">
        <v>394</v>
      </c>
      <c r="BM548">
        <v>0</v>
      </c>
      <c r="BN548">
        <v>0</v>
      </c>
      <c r="BO548" t="s">
        <v>3</v>
      </c>
      <c r="BP548">
        <v>0</v>
      </c>
      <c r="BQ548">
        <v>1</v>
      </c>
      <c r="BR548">
        <v>0</v>
      </c>
      <c r="BS548">
        <v>1</v>
      </c>
      <c r="BT548">
        <v>1</v>
      </c>
      <c r="BU548">
        <v>1</v>
      </c>
      <c r="BV548">
        <v>1</v>
      </c>
      <c r="BW548">
        <v>1</v>
      </c>
      <c r="BX548">
        <v>1</v>
      </c>
      <c r="BY548" t="s">
        <v>3</v>
      </c>
      <c r="BZ548">
        <v>70</v>
      </c>
      <c r="CA548">
        <v>10</v>
      </c>
      <c r="CB548" t="s">
        <v>3</v>
      </c>
      <c r="CE548">
        <v>0</v>
      </c>
      <c r="CF548">
        <v>0</v>
      </c>
      <c r="CG548">
        <v>0</v>
      </c>
      <c r="CM548">
        <v>0</v>
      </c>
      <c r="CN548" t="s">
        <v>3</v>
      </c>
      <c r="CO548">
        <v>0</v>
      </c>
      <c r="CP548">
        <f t="shared" si="401"/>
        <v>4150.2</v>
      </c>
      <c r="CQ548">
        <f t="shared" si="402"/>
        <v>0.52</v>
      </c>
      <c r="CR548">
        <f>(((((ET548*4))*BB548-((EU548*4))*BS548)+AE548*BS548)*AV548)</f>
        <v>208.48</v>
      </c>
      <c r="CS548">
        <f t="shared" si="403"/>
        <v>132.19999999999999</v>
      </c>
      <c r="CT548">
        <f t="shared" si="404"/>
        <v>1174.4000000000001</v>
      </c>
      <c r="CU548">
        <f t="shared" si="405"/>
        <v>0</v>
      </c>
      <c r="CV548">
        <f t="shared" si="406"/>
        <v>2.2000000000000002</v>
      </c>
      <c r="CW548">
        <f t="shared" si="407"/>
        <v>0</v>
      </c>
      <c r="CX548">
        <f t="shared" si="408"/>
        <v>0</v>
      </c>
      <c r="CY548">
        <f t="shared" si="409"/>
        <v>2466.2399999999998</v>
      </c>
      <c r="CZ548">
        <f t="shared" si="410"/>
        <v>352.32</v>
      </c>
      <c r="DC548" t="s">
        <v>3</v>
      </c>
      <c r="DD548" t="s">
        <v>20</v>
      </c>
      <c r="DE548" t="s">
        <v>20</v>
      </c>
      <c r="DF548" t="s">
        <v>20</v>
      </c>
      <c r="DG548" t="s">
        <v>20</v>
      </c>
      <c r="DH548" t="s">
        <v>3</v>
      </c>
      <c r="DI548" t="s">
        <v>20</v>
      </c>
      <c r="DJ548" t="s">
        <v>20</v>
      </c>
      <c r="DK548" t="s">
        <v>3</v>
      </c>
      <c r="DL548" t="s">
        <v>3</v>
      </c>
      <c r="DM548" t="s">
        <v>3</v>
      </c>
      <c r="DN548">
        <v>0</v>
      </c>
      <c r="DO548">
        <v>0</v>
      </c>
      <c r="DP548">
        <v>1</v>
      </c>
      <c r="DQ548">
        <v>1</v>
      </c>
      <c r="DU548">
        <v>16987630</v>
      </c>
      <c r="DV548" t="s">
        <v>32</v>
      </c>
      <c r="DW548" t="s">
        <v>32</v>
      </c>
      <c r="DX548">
        <v>1</v>
      </c>
      <c r="DZ548" t="s">
        <v>3</v>
      </c>
      <c r="EA548" t="s">
        <v>3</v>
      </c>
      <c r="EB548" t="s">
        <v>3</v>
      </c>
      <c r="EC548" t="s">
        <v>3</v>
      </c>
      <c r="EE548">
        <v>1441815344</v>
      </c>
      <c r="EF548">
        <v>1</v>
      </c>
      <c r="EG548" t="s">
        <v>21</v>
      </c>
      <c r="EH548">
        <v>0</v>
      </c>
      <c r="EI548" t="s">
        <v>3</v>
      </c>
      <c r="EJ548">
        <v>4</v>
      </c>
      <c r="EK548">
        <v>0</v>
      </c>
      <c r="EL548" t="s">
        <v>22</v>
      </c>
      <c r="EM548" t="s">
        <v>23</v>
      </c>
      <c r="EO548" t="s">
        <v>3</v>
      </c>
      <c r="EQ548">
        <v>0</v>
      </c>
      <c r="ER548">
        <v>345.85</v>
      </c>
      <c r="ES548">
        <v>0.13</v>
      </c>
      <c r="ET548">
        <v>52.12</v>
      </c>
      <c r="EU548">
        <v>33.049999999999997</v>
      </c>
      <c r="EV548">
        <v>293.60000000000002</v>
      </c>
      <c r="EW548">
        <v>0.55000000000000004</v>
      </c>
      <c r="EX548">
        <v>0</v>
      </c>
      <c r="EY548">
        <v>0</v>
      </c>
      <c r="FQ548">
        <v>0</v>
      </c>
      <c r="FR548">
        <f t="shared" si="411"/>
        <v>0</v>
      </c>
      <c r="FS548">
        <v>0</v>
      </c>
      <c r="FX548">
        <v>70</v>
      </c>
      <c r="FY548">
        <v>10</v>
      </c>
      <c r="GA548" t="s">
        <v>3</v>
      </c>
      <c r="GD548">
        <v>0</v>
      </c>
      <c r="GF548">
        <v>-335394070</v>
      </c>
      <c r="GG548">
        <v>2</v>
      </c>
      <c r="GH548">
        <v>1</v>
      </c>
      <c r="GI548">
        <v>-2</v>
      </c>
      <c r="GJ548">
        <v>0</v>
      </c>
      <c r="GK548">
        <f>ROUND(R548*(R12)/100,2)</f>
        <v>428.33</v>
      </c>
      <c r="GL548">
        <f t="shared" si="412"/>
        <v>0</v>
      </c>
      <c r="GM548">
        <f t="shared" si="413"/>
        <v>7397.09</v>
      </c>
      <c r="GN548">
        <f t="shared" si="414"/>
        <v>0</v>
      </c>
      <c r="GO548">
        <f t="shared" si="415"/>
        <v>0</v>
      </c>
      <c r="GP548">
        <f t="shared" si="416"/>
        <v>7397.09</v>
      </c>
      <c r="GR548">
        <v>0</v>
      </c>
      <c r="GS548">
        <v>3</v>
      </c>
      <c r="GT548">
        <v>0</v>
      </c>
      <c r="GU548" t="s">
        <v>3</v>
      </c>
      <c r="GV548">
        <f t="shared" si="417"/>
        <v>0</v>
      </c>
      <c r="GW548">
        <v>1</v>
      </c>
      <c r="GX548">
        <f t="shared" si="418"/>
        <v>0</v>
      </c>
      <c r="HA548">
        <v>0</v>
      </c>
      <c r="HB548">
        <v>0</v>
      </c>
      <c r="HC548">
        <f t="shared" si="419"/>
        <v>0</v>
      </c>
      <c r="HE548" t="s">
        <v>3</v>
      </c>
      <c r="HF548" t="s">
        <v>3</v>
      </c>
      <c r="HM548" t="s">
        <v>3</v>
      </c>
      <c r="HN548" t="s">
        <v>3</v>
      </c>
      <c r="HO548" t="s">
        <v>3</v>
      </c>
      <c r="HP548" t="s">
        <v>3</v>
      </c>
      <c r="HQ548" t="s">
        <v>3</v>
      </c>
      <c r="IK548">
        <v>0</v>
      </c>
    </row>
    <row r="549" spans="1:245" x14ac:dyDescent="0.2">
      <c r="A549">
        <v>17</v>
      </c>
      <c r="B549">
        <v>1</v>
      </c>
      <c r="D549">
        <f>ROW(EtalonRes!A284)</f>
        <v>284</v>
      </c>
      <c r="E549" t="s">
        <v>3</v>
      </c>
      <c r="F549" t="s">
        <v>395</v>
      </c>
      <c r="G549" t="s">
        <v>396</v>
      </c>
      <c r="H549" t="s">
        <v>32</v>
      </c>
      <c r="I549">
        <v>3</v>
      </c>
      <c r="J549">
        <v>0</v>
      </c>
      <c r="K549">
        <v>3</v>
      </c>
      <c r="O549">
        <f t="shared" si="387"/>
        <v>1603.44</v>
      </c>
      <c r="P549">
        <f t="shared" si="388"/>
        <v>10.8</v>
      </c>
      <c r="Q549">
        <f t="shared" si="389"/>
        <v>0</v>
      </c>
      <c r="R549">
        <f t="shared" si="390"/>
        <v>0</v>
      </c>
      <c r="S549">
        <f t="shared" si="391"/>
        <v>1592.64</v>
      </c>
      <c r="T549">
        <f t="shared" si="392"/>
        <v>0</v>
      </c>
      <c r="U549">
        <f t="shared" si="393"/>
        <v>2.4000000000000004</v>
      </c>
      <c r="V549">
        <f t="shared" si="394"/>
        <v>0</v>
      </c>
      <c r="W549">
        <f t="shared" si="395"/>
        <v>0</v>
      </c>
      <c r="X549">
        <f t="shared" si="396"/>
        <v>1114.8499999999999</v>
      </c>
      <c r="Y549">
        <f t="shared" si="397"/>
        <v>159.26</v>
      </c>
      <c r="AA549">
        <v>-1</v>
      </c>
      <c r="AB549">
        <f t="shared" si="398"/>
        <v>534.48</v>
      </c>
      <c r="AC549">
        <f>ROUND(((ES549*4)),6)</f>
        <v>3.6</v>
      </c>
      <c r="AD549">
        <f>ROUND(((((ET549*4))-((EU549*4)))+AE549),6)</f>
        <v>0</v>
      </c>
      <c r="AE549">
        <f>ROUND(((EU549*4)),6)</f>
        <v>0</v>
      </c>
      <c r="AF549">
        <f>ROUND(((EV549*4)),6)</f>
        <v>530.88</v>
      </c>
      <c r="AG549">
        <f t="shared" si="399"/>
        <v>0</v>
      </c>
      <c r="AH549">
        <f>((EW549*4))</f>
        <v>0.8</v>
      </c>
      <c r="AI549">
        <f>((EX549*4))</f>
        <v>0</v>
      </c>
      <c r="AJ549">
        <f t="shared" si="400"/>
        <v>0</v>
      </c>
      <c r="AK549">
        <v>133.62</v>
      </c>
      <c r="AL549">
        <v>0.9</v>
      </c>
      <c r="AM549">
        <v>0</v>
      </c>
      <c r="AN549">
        <v>0</v>
      </c>
      <c r="AO549">
        <v>132.72</v>
      </c>
      <c r="AP549">
        <v>0</v>
      </c>
      <c r="AQ549">
        <v>0.2</v>
      </c>
      <c r="AR549">
        <v>0</v>
      </c>
      <c r="AS549">
        <v>0</v>
      </c>
      <c r="AT549">
        <v>70</v>
      </c>
      <c r="AU549">
        <v>10</v>
      </c>
      <c r="AV549">
        <v>1</v>
      </c>
      <c r="AW549">
        <v>1</v>
      </c>
      <c r="AZ549">
        <v>1</v>
      </c>
      <c r="BA549">
        <v>1</v>
      </c>
      <c r="BB549">
        <v>1</v>
      </c>
      <c r="BC549">
        <v>1</v>
      </c>
      <c r="BD549" t="s">
        <v>3</v>
      </c>
      <c r="BE549" t="s">
        <v>3</v>
      </c>
      <c r="BF549" t="s">
        <v>3</v>
      </c>
      <c r="BG549" t="s">
        <v>3</v>
      </c>
      <c r="BH549">
        <v>0</v>
      </c>
      <c r="BI549">
        <v>4</v>
      </c>
      <c r="BJ549" t="s">
        <v>397</v>
      </c>
      <c r="BM549">
        <v>0</v>
      </c>
      <c r="BN549">
        <v>0</v>
      </c>
      <c r="BO549" t="s">
        <v>3</v>
      </c>
      <c r="BP549">
        <v>0</v>
      </c>
      <c r="BQ549">
        <v>1</v>
      </c>
      <c r="BR549">
        <v>0</v>
      </c>
      <c r="BS549">
        <v>1</v>
      </c>
      <c r="BT549">
        <v>1</v>
      </c>
      <c r="BU549">
        <v>1</v>
      </c>
      <c r="BV549">
        <v>1</v>
      </c>
      <c r="BW549">
        <v>1</v>
      </c>
      <c r="BX549">
        <v>1</v>
      </c>
      <c r="BY549" t="s">
        <v>3</v>
      </c>
      <c r="BZ549">
        <v>70</v>
      </c>
      <c r="CA549">
        <v>10</v>
      </c>
      <c r="CB549" t="s">
        <v>3</v>
      </c>
      <c r="CE549">
        <v>0</v>
      </c>
      <c r="CF549">
        <v>0</v>
      </c>
      <c r="CG549">
        <v>0</v>
      </c>
      <c r="CM549">
        <v>0</v>
      </c>
      <c r="CN549" t="s">
        <v>3</v>
      </c>
      <c r="CO549">
        <v>0</v>
      </c>
      <c r="CP549">
        <f t="shared" si="401"/>
        <v>1603.44</v>
      </c>
      <c r="CQ549">
        <f t="shared" si="402"/>
        <v>3.6</v>
      </c>
      <c r="CR549">
        <f>(((((ET549*4))*BB549-((EU549*4))*BS549)+AE549*BS549)*AV549)</f>
        <v>0</v>
      </c>
      <c r="CS549">
        <f t="shared" si="403"/>
        <v>0</v>
      </c>
      <c r="CT549">
        <f t="shared" si="404"/>
        <v>530.88</v>
      </c>
      <c r="CU549">
        <f t="shared" si="405"/>
        <v>0</v>
      </c>
      <c r="CV549">
        <f t="shared" si="406"/>
        <v>0.8</v>
      </c>
      <c r="CW549">
        <f t="shared" si="407"/>
        <v>0</v>
      </c>
      <c r="CX549">
        <f t="shared" si="408"/>
        <v>0</v>
      </c>
      <c r="CY549">
        <f t="shared" si="409"/>
        <v>1114.848</v>
      </c>
      <c r="CZ549">
        <f t="shared" si="410"/>
        <v>159.26400000000001</v>
      </c>
      <c r="DC549" t="s">
        <v>3</v>
      </c>
      <c r="DD549" t="s">
        <v>20</v>
      </c>
      <c r="DE549" t="s">
        <v>20</v>
      </c>
      <c r="DF549" t="s">
        <v>20</v>
      </c>
      <c r="DG549" t="s">
        <v>20</v>
      </c>
      <c r="DH549" t="s">
        <v>3</v>
      </c>
      <c r="DI549" t="s">
        <v>20</v>
      </c>
      <c r="DJ549" t="s">
        <v>20</v>
      </c>
      <c r="DK549" t="s">
        <v>3</v>
      </c>
      <c r="DL549" t="s">
        <v>3</v>
      </c>
      <c r="DM549" t="s">
        <v>3</v>
      </c>
      <c r="DN549">
        <v>0</v>
      </c>
      <c r="DO549">
        <v>0</v>
      </c>
      <c r="DP549">
        <v>1</v>
      </c>
      <c r="DQ549">
        <v>1</v>
      </c>
      <c r="DU549">
        <v>16987630</v>
      </c>
      <c r="DV549" t="s">
        <v>32</v>
      </c>
      <c r="DW549" t="s">
        <v>32</v>
      </c>
      <c r="DX549">
        <v>1</v>
      </c>
      <c r="DZ549" t="s">
        <v>3</v>
      </c>
      <c r="EA549" t="s">
        <v>3</v>
      </c>
      <c r="EB549" t="s">
        <v>3</v>
      </c>
      <c r="EC549" t="s">
        <v>3</v>
      </c>
      <c r="EE549">
        <v>1441815344</v>
      </c>
      <c r="EF549">
        <v>1</v>
      </c>
      <c r="EG549" t="s">
        <v>21</v>
      </c>
      <c r="EH549">
        <v>0</v>
      </c>
      <c r="EI549" t="s">
        <v>3</v>
      </c>
      <c r="EJ549">
        <v>4</v>
      </c>
      <c r="EK549">
        <v>0</v>
      </c>
      <c r="EL549" t="s">
        <v>22</v>
      </c>
      <c r="EM549" t="s">
        <v>23</v>
      </c>
      <c r="EO549" t="s">
        <v>3</v>
      </c>
      <c r="EQ549">
        <v>1311744</v>
      </c>
      <c r="ER549">
        <v>133.62</v>
      </c>
      <c r="ES549">
        <v>0.9</v>
      </c>
      <c r="ET549">
        <v>0</v>
      </c>
      <c r="EU549">
        <v>0</v>
      </c>
      <c r="EV549">
        <v>132.72</v>
      </c>
      <c r="EW549">
        <v>0.2</v>
      </c>
      <c r="EX549">
        <v>0</v>
      </c>
      <c r="EY549">
        <v>0</v>
      </c>
      <c r="FQ549">
        <v>0</v>
      </c>
      <c r="FR549">
        <f t="shared" si="411"/>
        <v>0</v>
      </c>
      <c r="FS549">
        <v>0</v>
      </c>
      <c r="FX549">
        <v>70</v>
      </c>
      <c r="FY549">
        <v>10</v>
      </c>
      <c r="GA549" t="s">
        <v>3</v>
      </c>
      <c r="GD549">
        <v>0</v>
      </c>
      <c r="GF549">
        <v>-1066912466</v>
      </c>
      <c r="GG549">
        <v>2</v>
      </c>
      <c r="GH549">
        <v>1</v>
      </c>
      <c r="GI549">
        <v>-2</v>
      </c>
      <c r="GJ549">
        <v>0</v>
      </c>
      <c r="GK549">
        <f>ROUND(R549*(R12)/100,2)</f>
        <v>0</v>
      </c>
      <c r="GL549">
        <f t="shared" si="412"/>
        <v>0</v>
      </c>
      <c r="GM549">
        <f t="shared" si="413"/>
        <v>2877.55</v>
      </c>
      <c r="GN549">
        <f t="shared" si="414"/>
        <v>0</v>
      </c>
      <c r="GO549">
        <f t="shared" si="415"/>
        <v>0</v>
      </c>
      <c r="GP549">
        <f t="shared" si="416"/>
        <v>2877.55</v>
      </c>
      <c r="GR549">
        <v>0</v>
      </c>
      <c r="GS549">
        <v>3</v>
      </c>
      <c r="GT549">
        <v>0</v>
      </c>
      <c r="GU549" t="s">
        <v>3</v>
      </c>
      <c r="GV549">
        <f t="shared" si="417"/>
        <v>0</v>
      </c>
      <c r="GW549">
        <v>1</v>
      </c>
      <c r="GX549">
        <f t="shared" si="418"/>
        <v>0</v>
      </c>
      <c r="HA549">
        <v>0</v>
      </c>
      <c r="HB549">
        <v>0</v>
      </c>
      <c r="HC549">
        <f t="shared" si="419"/>
        <v>0</v>
      </c>
      <c r="HE549" t="s">
        <v>3</v>
      </c>
      <c r="HF549" t="s">
        <v>3</v>
      </c>
      <c r="HM549" t="s">
        <v>3</v>
      </c>
      <c r="HN549" t="s">
        <v>3</v>
      </c>
      <c r="HO549" t="s">
        <v>3</v>
      </c>
      <c r="HP549" t="s">
        <v>3</v>
      </c>
      <c r="HQ549" t="s">
        <v>3</v>
      </c>
      <c r="IK549">
        <v>0</v>
      </c>
    </row>
    <row r="550" spans="1:245" x14ac:dyDescent="0.2">
      <c r="A550">
        <v>17</v>
      </c>
      <c r="B550">
        <v>1</v>
      </c>
      <c r="D550">
        <f>ROW(EtalonRes!A286)</f>
        <v>286</v>
      </c>
      <c r="E550" t="s">
        <v>398</v>
      </c>
      <c r="F550" t="s">
        <v>399</v>
      </c>
      <c r="G550" t="s">
        <v>400</v>
      </c>
      <c r="H550" t="s">
        <v>32</v>
      </c>
      <c r="I550">
        <v>731</v>
      </c>
      <c r="J550">
        <v>0</v>
      </c>
      <c r="K550">
        <v>731</v>
      </c>
      <c r="O550">
        <f t="shared" si="387"/>
        <v>198400.71</v>
      </c>
      <c r="P550">
        <f t="shared" si="388"/>
        <v>1147.67</v>
      </c>
      <c r="Q550">
        <f t="shared" si="389"/>
        <v>0</v>
      </c>
      <c r="R550">
        <f t="shared" si="390"/>
        <v>0</v>
      </c>
      <c r="S550">
        <f t="shared" si="391"/>
        <v>197253.04</v>
      </c>
      <c r="T550">
        <f t="shared" si="392"/>
        <v>0</v>
      </c>
      <c r="U550">
        <f t="shared" si="393"/>
        <v>350.88</v>
      </c>
      <c r="V550">
        <f t="shared" si="394"/>
        <v>0</v>
      </c>
      <c r="W550">
        <f t="shared" si="395"/>
        <v>0</v>
      </c>
      <c r="X550">
        <f t="shared" si="396"/>
        <v>138077.13</v>
      </c>
      <c r="Y550">
        <f t="shared" si="397"/>
        <v>19725.3</v>
      </c>
      <c r="AA550">
        <v>1470268931</v>
      </c>
      <c r="AB550">
        <f t="shared" si="398"/>
        <v>271.41000000000003</v>
      </c>
      <c r="AC550">
        <f>ROUND((ES550),6)</f>
        <v>1.57</v>
      </c>
      <c r="AD550">
        <f>ROUND((((ET550)-(EU550))+AE550),6)</f>
        <v>0</v>
      </c>
      <c r="AE550">
        <f>ROUND((EU550),6)</f>
        <v>0</v>
      </c>
      <c r="AF550">
        <f>ROUND((EV550),6)</f>
        <v>269.83999999999997</v>
      </c>
      <c r="AG550">
        <f t="shared" si="399"/>
        <v>0</v>
      </c>
      <c r="AH550">
        <f>(EW550)</f>
        <v>0.48</v>
      </c>
      <c r="AI550">
        <f>(EX550)</f>
        <v>0</v>
      </c>
      <c r="AJ550">
        <f t="shared" si="400"/>
        <v>0</v>
      </c>
      <c r="AK550">
        <v>271.41000000000003</v>
      </c>
      <c r="AL550">
        <v>1.57</v>
      </c>
      <c r="AM550">
        <v>0</v>
      </c>
      <c r="AN550">
        <v>0</v>
      </c>
      <c r="AO550">
        <v>269.83999999999997</v>
      </c>
      <c r="AP550">
        <v>0</v>
      </c>
      <c r="AQ550">
        <v>0.48</v>
      </c>
      <c r="AR550">
        <v>0</v>
      </c>
      <c r="AS550">
        <v>0</v>
      </c>
      <c r="AT550">
        <v>70</v>
      </c>
      <c r="AU550">
        <v>10</v>
      </c>
      <c r="AV550">
        <v>1</v>
      </c>
      <c r="AW550">
        <v>1</v>
      </c>
      <c r="AZ550">
        <v>1</v>
      </c>
      <c r="BA550">
        <v>1</v>
      </c>
      <c r="BB550">
        <v>1</v>
      </c>
      <c r="BC550">
        <v>1</v>
      </c>
      <c r="BD550" t="s">
        <v>3</v>
      </c>
      <c r="BE550" t="s">
        <v>3</v>
      </c>
      <c r="BF550" t="s">
        <v>3</v>
      </c>
      <c r="BG550" t="s">
        <v>3</v>
      </c>
      <c r="BH550">
        <v>0</v>
      </c>
      <c r="BI550">
        <v>4</v>
      </c>
      <c r="BJ550" t="s">
        <v>401</v>
      </c>
      <c r="BM550">
        <v>0</v>
      </c>
      <c r="BN550">
        <v>0</v>
      </c>
      <c r="BO550" t="s">
        <v>3</v>
      </c>
      <c r="BP550">
        <v>0</v>
      </c>
      <c r="BQ550">
        <v>1</v>
      </c>
      <c r="BR550">
        <v>0</v>
      </c>
      <c r="BS550">
        <v>1</v>
      </c>
      <c r="BT550">
        <v>1</v>
      </c>
      <c r="BU550">
        <v>1</v>
      </c>
      <c r="BV550">
        <v>1</v>
      </c>
      <c r="BW550">
        <v>1</v>
      </c>
      <c r="BX550">
        <v>1</v>
      </c>
      <c r="BY550" t="s">
        <v>3</v>
      </c>
      <c r="BZ550">
        <v>70</v>
      </c>
      <c r="CA550">
        <v>10</v>
      </c>
      <c r="CB550" t="s">
        <v>3</v>
      </c>
      <c r="CE550">
        <v>0</v>
      </c>
      <c r="CF550">
        <v>0</v>
      </c>
      <c r="CG550">
        <v>0</v>
      </c>
      <c r="CM550">
        <v>0</v>
      </c>
      <c r="CN550" t="s">
        <v>3</v>
      </c>
      <c r="CO550">
        <v>0</v>
      </c>
      <c r="CP550">
        <f t="shared" si="401"/>
        <v>198400.71000000002</v>
      </c>
      <c r="CQ550">
        <f t="shared" si="402"/>
        <v>1.57</v>
      </c>
      <c r="CR550">
        <f>((((ET550)*BB550-(EU550)*BS550)+AE550*BS550)*AV550)</f>
        <v>0</v>
      </c>
      <c r="CS550">
        <f t="shared" si="403"/>
        <v>0</v>
      </c>
      <c r="CT550">
        <f t="shared" si="404"/>
        <v>269.83999999999997</v>
      </c>
      <c r="CU550">
        <f t="shared" si="405"/>
        <v>0</v>
      </c>
      <c r="CV550">
        <f t="shared" si="406"/>
        <v>0.48</v>
      </c>
      <c r="CW550">
        <f t="shared" si="407"/>
        <v>0</v>
      </c>
      <c r="CX550">
        <f t="shared" si="408"/>
        <v>0</v>
      </c>
      <c r="CY550">
        <f t="shared" si="409"/>
        <v>138077.128</v>
      </c>
      <c r="CZ550">
        <f t="shared" si="410"/>
        <v>19725.304</v>
      </c>
      <c r="DC550" t="s">
        <v>3</v>
      </c>
      <c r="DD550" t="s">
        <v>3</v>
      </c>
      <c r="DE550" t="s">
        <v>3</v>
      </c>
      <c r="DF550" t="s">
        <v>3</v>
      </c>
      <c r="DG550" t="s">
        <v>3</v>
      </c>
      <c r="DH550" t="s">
        <v>3</v>
      </c>
      <c r="DI550" t="s">
        <v>3</v>
      </c>
      <c r="DJ550" t="s">
        <v>3</v>
      </c>
      <c r="DK550" t="s">
        <v>3</v>
      </c>
      <c r="DL550" t="s">
        <v>3</v>
      </c>
      <c r="DM550" t="s">
        <v>3</v>
      </c>
      <c r="DN550">
        <v>0</v>
      </c>
      <c r="DO550">
        <v>0</v>
      </c>
      <c r="DP550">
        <v>1</v>
      </c>
      <c r="DQ550">
        <v>1</v>
      </c>
      <c r="DU550">
        <v>16987630</v>
      </c>
      <c r="DV550" t="s">
        <v>32</v>
      </c>
      <c r="DW550" t="s">
        <v>32</v>
      </c>
      <c r="DX550">
        <v>1</v>
      </c>
      <c r="DZ550" t="s">
        <v>3</v>
      </c>
      <c r="EA550" t="s">
        <v>3</v>
      </c>
      <c r="EB550" t="s">
        <v>3</v>
      </c>
      <c r="EC550" t="s">
        <v>3</v>
      </c>
      <c r="EE550">
        <v>1441815344</v>
      </c>
      <c r="EF550">
        <v>1</v>
      </c>
      <c r="EG550" t="s">
        <v>21</v>
      </c>
      <c r="EH550">
        <v>0</v>
      </c>
      <c r="EI550" t="s">
        <v>3</v>
      </c>
      <c r="EJ550">
        <v>4</v>
      </c>
      <c r="EK550">
        <v>0</v>
      </c>
      <c r="EL550" t="s">
        <v>22</v>
      </c>
      <c r="EM550" t="s">
        <v>23</v>
      </c>
      <c r="EO550" t="s">
        <v>3</v>
      </c>
      <c r="EQ550">
        <v>0</v>
      </c>
      <c r="ER550">
        <v>271.41000000000003</v>
      </c>
      <c r="ES550">
        <v>1.57</v>
      </c>
      <c r="ET550">
        <v>0</v>
      </c>
      <c r="EU550">
        <v>0</v>
      </c>
      <c r="EV550">
        <v>269.83999999999997</v>
      </c>
      <c r="EW550">
        <v>0.48</v>
      </c>
      <c r="EX550">
        <v>0</v>
      </c>
      <c r="EY550">
        <v>0</v>
      </c>
      <c r="FQ550">
        <v>0</v>
      </c>
      <c r="FR550">
        <f t="shared" si="411"/>
        <v>0</v>
      </c>
      <c r="FS550">
        <v>0</v>
      </c>
      <c r="FX550">
        <v>70</v>
      </c>
      <c r="FY550">
        <v>10</v>
      </c>
      <c r="GA550" t="s">
        <v>3</v>
      </c>
      <c r="GD550">
        <v>0</v>
      </c>
      <c r="GF550">
        <v>775284010</v>
      </c>
      <c r="GG550">
        <v>2</v>
      </c>
      <c r="GH550">
        <v>1</v>
      </c>
      <c r="GI550">
        <v>-2</v>
      </c>
      <c r="GJ550">
        <v>0</v>
      </c>
      <c r="GK550">
        <f>ROUND(R550*(R12)/100,2)</f>
        <v>0</v>
      </c>
      <c r="GL550">
        <f t="shared" si="412"/>
        <v>0</v>
      </c>
      <c r="GM550">
        <f t="shared" si="413"/>
        <v>356203.14</v>
      </c>
      <c r="GN550">
        <f t="shared" si="414"/>
        <v>0</v>
      </c>
      <c r="GO550">
        <f t="shared" si="415"/>
        <v>0</v>
      </c>
      <c r="GP550">
        <f t="shared" si="416"/>
        <v>356203.14</v>
      </c>
      <c r="GR550">
        <v>0</v>
      </c>
      <c r="GS550">
        <v>3</v>
      </c>
      <c r="GT550">
        <v>0</v>
      </c>
      <c r="GU550" t="s">
        <v>3</v>
      </c>
      <c r="GV550">
        <f t="shared" si="417"/>
        <v>0</v>
      </c>
      <c r="GW550">
        <v>1</v>
      </c>
      <c r="GX550">
        <f t="shared" si="418"/>
        <v>0</v>
      </c>
      <c r="HA550">
        <v>0</v>
      </c>
      <c r="HB550">
        <v>0</v>
      </c>
      <c r="HC550">
        <f t="shared" si="419"/>
        <v>0</v>
      </c>
      <c r="HE550" t="s">
        <v>3</v>
      </c>
      <c r="HF550" t="s">
        <v>3</v>
      </c>
      <c r="HM550" t="s">
        <v>3</v>
      </c>
      <c r="HN550" t="s">
        <v>3</v>
      </c>
      <c r="HO550" t="s">
        <v>3</v>
      </c>
      <c r="HP550" t="s">
        <v>3</v>
      </c>
      <c r="HQ550" t="s">
        <v>3</v>
      </c>
      <c r="IK550">
        <v>0</v>
      </c>
    </row>
    <row r="551" spans="1:245" x14ac:dyDescent="0.2">
      <c r="A551">
        <v>17</v>
      </c>
      <c r="B551">
        <v>1</v>
      </c>
      <c r="D551">
        <f>ROW(EtalonRes!A289)</f>
        <v>289</v>
      </c>
      <c r="E551" t="s">
        <v>402</v>
      </c>
      <c r="F551" t="s">
        <v>403</v>
      </c>
      <c r="G551" t="s">
        <v>404</v>
      </c>
      <c r="H551" t="s">
        <v>57</v>
      </c>
      <c r="I551">
        <f>ROUND((65)/100,9)</f>
        <v>0.65</v>
      </c>
      <c r="J551">
        <v>0</v>
      </c>
      <c r="K551">
        <f>ROUND((65)/100,9)</f>
        <v>0.65</v>
      </c>
      <c r="O551">
        <f t="shared" si="387"/>
        <v>10724.84</v>
      </c>
      <c r="P551">
        <f t="shared" si="388"/>
        <v>2.44</v>
      </c>
      <c r="Q551">
        <f t="shared" si="389"/>
        <v>2371.4899999999998</v>
      </c>
      <c r="R551">
        <f t="shared" si="390"/>
        <v>1503.68</v>
      </c>
      <c r="S551">
        <f t="shared" si="391"/>
        <v>8350.91</v>
      </c>
      <c r="T551">
        <f t="shared" si="392"/>
        <v>0</v>
      </c>
      <c r="U551">
        <f t="shared" si="393"/>
        <v>15.600000000000001</v>
      </c>
      <c r="V551">
        <f t="shared" si="394"/>
        <v>0</v>
      </c>
      <c r="W551">
        <f t="shared" si="395"/>
        <v>0</v>
      </c>
      <c r="X551">
        <f t="shared" si="396"/>
        <v>5845.64</v>
      </c>
      <c r="Y551">
        <f t="shared" si="397"/>
        <v>835.09</v>
      </c>
      <c r="AA551">
        <v>1470268931</v>
      </c>
      <c r="AB551">
        <f t="shared" si="398"/>
        <v>16499.759999999998</v>
      </c>
      <c r="AC551">
        <f>ROUND(((ES551*4)),6)</f>
        <v>3.76</v>
      </c>
      <c r="AD551">
        <f>ROUND(((((ET551*4))-((EU551*4)))+AE551),6)</f>
        <v>3648.44</v>
      </c>
      <c r="AE551">
        <f>ROUND(((EU551*4)),6)</f>
        <v>2313.36</v>
      </c>
      <c r="AF551">
        <f>ROUND(((EV551*4)),6)</f>
        <v>12847.56</v>
      </c>
      <c r="AG551">
        <f t="shared" si="399"/>
        <v>0</v>
      </c>
      <c r="AH551">
        <f>((EW551*4))</f>
        <v>24</v>
      </c>
      <c r="AI551">
        <f>((EX551*4))</f>
        <v>0</v>
      </c>
      <c r="AJ551">
        <f t="shared" si="400"/>
        <v>0</v>
      </c>
      <c r="AK551">
        <v>4124.9399999999996</v>
      </c>
      <c r="AL551">
        <v>0.94</v>
      </c>
      <c r="AM551">
        <v>912.11</v>
      </c>
      <c r="AN551">
        <v>578.34</v>
      </c>
      <c r="AO551">
        <v>3211.89</v>
      </c>
      <c r="AP551">
        <v>0</v>
      </c>
      <c r="AQ551">
        <v>6</v>
      </c>
      <c r="AR551">
        <v>0</v>
      </c>
      <c r="AS551">
        <v>0</v>
      </c>
      <c r="AT551">
        <v>70</v>
      </c>
      <c r="AU551">
        <v>10</v>
      </c>
      <c r="AV551">
        <v>1</v>
      </c>
      <c r="AW551">
        <v>1</v>
      </c>
      <c r="AZ551">
        <v>1</v>
      </c>
      <c r="BA551">
        <v>1</v>
      </c>
      <c r="BB551">
        <v>1</v>
      </c>
      <c r="BC551">
        <v>1</v>
      </c>
      <c r="BD551" t="s">
        <v>3</v>
      </c>
      <c r="BE551" t="s">
        <v>3</v>
      </c>
      <c r="BF551" t="s">
        <v>3</v>
      </c>
      <c r="BG551" t="s">
        <v>3</v>
      </c>
      <c r="BH551">
        <v>0</v>
      </c>
      <c r="BI551">
        <v>4</v>
      </c>
      <c r="BJ551" t="s">
        <v>405</v>
      </c>
      <c r="BM551">
        <v>0</v>
      </c>
      <c r="BN551">
        <v>0</v>
      </c>
      <c r="BO551" t="s">
        <v>3</v>
      </c>
      <c r="BP551">
        <v>0</v>
      </c>
      <c r="BQ551">
        <v>1</v>
      </c>
      <c r="BR551">
        <v>0</v>
      </c>
      <c r="BS551">
        <v>1</v>
      </c>
      <c r="BT551">
        <v>1</v>
      </c>
      <c r="BU551">
        <v>1</v>
      </c>
      <c r="BV551">
        <v>1</v>
      </c>
      <c r="BW551">
        <v>1</v>
      </c>
      <c r="BX551">
        <v>1</v>
      </c>
      <c r="BY551" t="s">
        <v>3</v>
      </c>
      <c r="BZ551">
        <v>70</v>
      </c>
      <c r="CA551">
        <v>10</v>
      </c>
      <c r="CB551" t="s">
        <v>3</v>
      </c>
      <c r="CE551">
        <v>0</v>
      </c>
      <c r="CF551">
        <v>0</v>
      </c>
      <c r="CG551">
        <v>0</v>
      </c>
      <c r="CM551">
        <v>0</v>
      </c>
      <c r="CN551" t="s">
        <v>3</v>
      </c>
      <c r="CO551">
        <v>0</v>
      </c>
      <c r="CP551">
        <f t="shared" si="401"/>
        <v>10724.84</v>
      </c>
      <c r="CQ551">
        <f t="shared" si="402"/>
        <v>3.76</v>
      </c>
      <c r="CR551">
        <f>(((((ET551*4))*BB551-((EU551*4))*BS551)+AE551*BS551)*AV551)</f>
        <v>3648.44</v>
      </c>
      <c r="CS551">
        <f t="shared" si="403"/>
        <v>2313.36</v>
      </c>
      <c r="CT551">
        <f t="shared" si="404"/>
        <v>12847.56</v>
      </c>
      <c r="CU551">
        <f t="shared" si="405"/>
        <v>0</v>
      </c>
      <c r="CV551">
        <f t="shared" si="406"/>
        <v>24</v>
      </c>
      <c r="CW551">
        <f t="shared" si="407"/>
        <v>0</v>
      </c>
      <c r="CX551">
        <f t="shared" si="408"/>
        <v>0</v>
      </c>
      <c r="CY551">
        <f t="shared" si="409"/>
        <v>5845.6369999999997</v>
      </c>
      <c r="CZ551">
        <f t="shared" si="410"/>
        <v>835.09100000000001</v>
      </c>
      <c r="DC551" t="s">
        <v>3</v>
      </c>
      <c r="DD551" t="s">
        <v>20</v>
      </c>
      <c r="DE551" t="s">
        <v>20</v>
      </c>
      <c r="DF551" t="s">
        <v>20</v>
      </c>
      <c r="DG551" t="s">
        <v>20</v>
      </c>
      <c r="DH551" t="s">
        <v>3</v>
      </c>
      <c r="DI551" t="s">
        <v>20</v>
      </c>
      <c r="DJ551" t="s">
        <v>20</v>
      </c>
      <c r="DK551" t="s">
        <v>3</v>
      </c>
      <c r="DL551" t="s">
        <v>3</v>
      </c>
      <c r="DM551" t="s">
        <v>3</v>
      </c>
      <c r="DN551">
        <v>0</v>
      </c>
      <c r="DO551">
        <v>0</v>
      </c>
      <c r="DP551">
        <v>1</v>
      </c>
      <c r="DQ551">
        <v>1</v>
      </c>
      <c r="DU551">
        <v>16987630</v>
      </c>
      <c r="DV551" t="s">
        <v>57</v>
      </c>
      <c r="DW551" t="s">
        <v>57</v>
      </c>
      <c r="DX551">
        <v>100</v>
      </c>
      <c r="DZ551" t="s">
        <v>3</v>
      </c>
      <c r="EA551" t="s">
        <v>3</v>
      </c>
      <c r="EB551" t="s">
        <v>3</v>
      </c>
      <c r="EC551" t="s">
        <v>3</v>
      </c>
      <c r="EE551">
        <v>1441815344</v>
      </c>
      <c r="EF551">
        <v>1</v>
      </c>
      <c r="EG551" t="s">
        <v>21</v>
      </c>
      <c r="EH551">
        <v>0</v>
      </c>
      <c r="EI551" t="s">
        <v>3</v>
      </c>
      <c r="EJ551">
        <v>4</v>
      </c>
      <c r="EK551">
        <v>0</v>
      </c>
      <c r="EL551" t="s">
        <v>22</v>
      </c>
      <c r="EM551" t="s">
        <v>23</v>
      </c>
      <c r="EO551" t="s">
        <v>3</v>
      </c>
      <c r="EQ551">
        <v>0</v>
      </c>
      <c r="ER551">
        <v>4124.9399999999996</v>
      </c>
      <c r="ES551">
        <v>0.94</v>
      </c>
      <c r="ET551">
        <v>912.11</v>
      </c>
      <c r="EU551">
        <v>578.34</v>
      </c>
      <c r="EV551">
        <v>3211.89</v>
      </c>
      <c r="EW551">
        <v>6</v>
      </c>
      <c r="EX551">
        <v>0</v>
      </c>
      <c r="EY551">
        <v>0</v>
      </c>
      <c r="FQ551">
        <v>0</v>
      </c>
      <c r="FR551">
        <f t="shared" si="411"/>
        <v>0</v>
      </c>
      <c r="FS551">
        <v>0</v>
      </c>
      <c r="FX551">
        <v>70</v>
      </c>
      <c r="FY551">
        <v>10</v>
      </c>
      <c r="GA551" t="s">
        <v>3</v>
      </c>
      <c r="GD551">
        <v>0</v>
      </c>
      <c r="GF551">
        <v>-121747724</v>
      </c>
      <c r="GG551">
        <v>2</v>
      </c>
      <c r="GH551">
        <v>1</v>
      </c>
      <c r="GI551">
        <v>-2</v>
      </c>
      <c r="GJ551">
        <v>0</v>
      </c>
      <c r="GK551">
        <f>ROUND(R551*(R12)/100,2)</f>
        <v>1623.97</v>
      </c>
      <c r="GL551">
        <f t="shared" si="412"/>
        <v>0</v>
      </c>
      <c r="GM551">
        <f t="shared" si="413"/>
        <v>19029.54</v>
      </c>
      <c r="GN551">
        <f t="shared" si="414"/>
        <v>0</v>
      </c>
      <c r="GO551">
        <f t="shared" si="415"/>
        <v>0</v>
      </c>
      <c r="GP551">
        <f t="shared" si="416"/>
        <v>19029.54</v>
      </c>
      <c r="GR551">
        <v>0</v>
      </c>
      <c r="GS551">
        <v>3</v>
      </c>
      <c r="GT551">
        <v>0</v>
      </c>
      <c r="GU551" t="s">
        <v>3</v>
      </c>
      <c r="GV551">
        <f t="shared" si="417"/>
        <v>0</v>
      </c>
      <c r="GW551">
        <v>1</v>
      </c>
      <c r="GX551">
        <f t="shared" si="418"/>
        <v>0</v>
      </c>
      <c r="HA551">
        <v>0</v>
      </c>
      <c r="HB551">
        <v>0</v>
      </c>
      <c r="HC551">
        <f t="shared" si="419"/>
        <v>0</v>
      </c>
      <c r="HE551" t="s">
        <v>3</v>
      </c>
      <c r="HF551" t="s">
        <v>3</v>
      </c>
      <c r="HM551" t="s">
        <v>3</v>
      </c>
      <c r="HN551" t="s">
        <v>3</v>
      </c>
      <c r="HO551" t="s">
        <v>3</v>
      </c>
      <c r="HP551" t="s">
        <v>3</v>
      </c>
      <c r="HQ551" t="s">
        <v>3</v>
      </c>
      <c r="IK551">
        <v>0</v>
      </c>
    </row>
    <row r="552" spans="1:245" x14ac:dyDescent="0.2">
      <c r="A552">
        <v>17</v>
      </c>
      <c r="B552">
        <v>1</v>
      </c>
      <c r="D552">
        <f>ROW(EtalonRes!A290)</f>
        <v>290</v>
      </c>
      <c r="E552" t="s">
        <v>3</v>
      </c>
      <c r="F552" t="s">
        <v>406</v>
      </c>
      <c r="G552" t="s">
        <v>407</v>
      </c>
      <c r="H552" t="s">
        <v>18</v>
      </c>
      <c r="I552">
        <f>ROUND((4600)*0.1/100,9)</f>
        <v>4.5999999999999996</v>
      </c>
      <c r="J552">
        <v>0</v>
      </c>
      <c r="K552">
        <f>ROUND((4600)*0.1/100,9)</f>
        <v>4.5999999999999996</v>
      </c>
      <c r="O552">
        <f t="shared" si="387"/>
        <v>197.02</v>
      </c>
      <c r="P552">
        <f t="shared" si="388"/>
        <v>0</v>
      </c>
      <c r="Q552">
        <f t="shared" si="389"/>
        <v>0</v>
      </c>
      <c r="R552">
        <f t="shared" si="390"/>
        <v>0</v>
      </c>
      <c r="S552">
        <f t="shared" si="391"/>
        <v>197.02</v>
      </c>
      <c r="T552">
        <f t="shared" si="392"/>
        <v>0</v>
      </c>
      <c r="U552">
        <f t="shared" si="393"/>
        <v>0.36799999999999999</v>
      </c>
      <c r="V552">
        <f t="shared" si="394"/>
        <v>0</v>
      </c>
      <c r="W552">
        <f t="shared" si="395"/>
        <v>0</v>
      </c>
      <c r="X552">
        <f t="shared" si="396"/>
        <v>137.91</v>
      </c>
      <c r="Y552">
        <f t="shared" si="397"/>
        <v>19.7</v>
      </c>
      <c r="AA552">
        <v>-1</v>
      </c>
      <c r="AB552">
        <f t="shared" si="398"/>
        <v>42.83</v>
      </c>
      <c r="AC552">
        <f>ROUND((ES552),6)</f>
        <v>0</v>
      </c>
      <c r="AD552">
        <f>ROUND((((ET552)-(EU552))+AE552),6)</f>
        <v>0</v>
      </c>
      <c r="AE552">
        <f>ROUND((EU552),6)</f>
        <v>0</v>
      </c>
      <c r="AF552">
        <f>ROUND((EV552),6)</f>
        <v>42.83</v>
      </c>
      <c r="AG552">
        <f t="shared" si="399"/>
        <v>0</v>
      </c>
      <c r="AH552">
        <f>(EW552)</f>
        <v>0.08</v>
      </c>
      <c r="AI552">
        <f>(EX552)</f>
        <v>0</v>
      </c>
      <c r="AJ552">
        <f t="shared" si="400"/>
        <v>0</v>
      </c>
      <c r="AK552">
        <v>42.83</v>
      </c>
      <c r="AL552">
        <v>0</v>
      </c>
      <c r="AM552">
        <v>0</v>
      </c>
      <c r="AN552">
        <v>0</v>
      </c>
      <c r="AO552">
        <v>42.83</v>
      </c>
      <c r="AP552">
        <v>0</v>
      </c>
      <c r="AQ552">
        <v>0.08</v>
      </c>
      <c r="AR552">
        <v>0</v>
      </c>
      <c r="AS552">
        <v>0</v>
      </c>
      <c r="AT552">
        <v>70</v>
      </c>
      <c r="AU552">
        <v>10</v>
      </c>
      <c r="AV552">
        <v>1</v>
      </c>
      <c r="AW552">
        <v>1</v>
      </c>
      <c r="AZ552">
        <v>1</v>
      </c>
      <c r="BA552">
        <v>1</v>
      </c>
      <c r="BB552">
        <v>1</v>
      </c>
      <c r="BC552">
        <v>1</v>
      </c>
      <c r="BD552" t="s">
        <v>3</v>
      </c>
      <c r="BE552" t="s">
        <v>3</v>
      </c>
      <c r="BF552" t="s">
        <v>3</v>
      </c>
      <c r="BG552" t="s">
        <v>3</v>
      </c>
      <c r="BH552">
        <v>0</v>
      </c>
      <c r="BI552">
        <v>4</v>
      </c>
      <c r="BJ552" t="s">
        <v>408</v>
      </c>
      <c r="BM552">
        <v>0</v>
      </c>
      <c r="BN552">
        <v>0</v>
      </c>
      <c r="BO552" t="s">
        <v>3</v>
      </c>
      <c r="BP552">
        <v>0</v>
      </c>
      <c r="BQ552">
        <v>1</v>
      </c>
      <c r="BR552">
        <v>0</v>
      </c>
      <c r="BS552">
        <v>1</v>
      </c>
      <c r="BT552">
        <v>1</v>
      </c>
      <c r="BU552">
        <v>1</v>
      </c>
      <c r="BV552">
        <v>1</v>
      </c>
      <c r="BW552">
        <v>1</v>
      </c>
      <c r="BX552">
        <v>1</v>
      </c>
      <c r="BY552" t="s">
        <v>3</v>
      </c>
      <c r="BZ552">
        <v>70</v>
      </c>
      <c r="CA552">
        <v>10</v>
      </c>
      <c r="CB552" t="s">
        <v>3</v>
      </c>
      <c r="CE552">
        <v>0</v>
      </c>
      <c r="CF552">
        <v>0</v>
      </c>
      <c r="CG552">
        <v>0</v>
      </c>
      <c r="CM552">
        <v>0</v>
      </c>
      <c r="CN552" t="s">
        <v>3</v>
      </c>
      <c r="CO552">
        <v>0</v>
      </c>
      <c r="CP552">
        <f t="shared" si="401"/>
        <v>197.02</v>
      </c>
      <c r="CQ552">
        <f t="shared" si="402"/>
        <v>0</v>
      </c>
      <c r="CR552">
        <f>((((ET552)*BB552-(EU552)*BS552)+AE552*BS552)*AV552)</f>
        <v>0</v>
      </c>
      <c r="CS552">
        <f t="shared" si="403"/>
        <v>0</v>
      </c>
      <c r="CT552">
        <f t="shared" si="404"/>
        <v>42.83</v>
      </c>
      <c r="CU552">
        <f t="shared" si="405"/>
        <v>0</v>
      </c>
      <c r="CV552">
        <f t="shared" si="406"/>
        <v>0.08</v>
      </c>
      <c r="CW552">
        <f t="shared" si="407"/>
        <v>0</v>
      </c>
      <c r="CX552">
        <f t="shared" si="408"/>
        <v>0</v>
      </c>
      <c r="CY552">
        <f t="shared" si="409"/>
        <v>137.91400000000002</v>
      </c>
      <c r="CZ552">
        <f t="shared" si="410"/>
        <v>19.702000000000002</v>
      </c>
      <c r="DC552" t="s">
        <v>3</v>
      </c>
      <c r="DD552" t="s">
        <v>3</v>
      </c>
      <c r="DE552" t="s">
        <v>3</v>
      </c>
      <c r="DF552" t="s">
        <v>3</v>
      </c>
      <c r="DG552" t="s">
        <v>3</v>
      </c>
      <c r="DH552" t="s">
        <v>3</v>
      </c>
      <c r="DI552" t="s">
        <v>3</v>
      </c>
      <c r="DJ552" t="s">
        <v>3</v>
      </c>
      <c r="DK552" t="s">
        <v>3</v>
      </c>
      <c r="DL552" t="s">
        <v>3</v>
      </c>
      <c r="DM552" t="s">
        <v>3</v>
      </c>
      <c r="DN552">
        <v>0</v>
      </c>
      <c r="DO552">
        <v>0</v>
      </c>
      <c r="DP552">
        <v>1</v>
      </c>
      <c r="DQ552">
        <v>1</v>
      </c>
      <c r="DU552">
        <v>1003</v>
      </c>
      <c r="DV552" t="s">
        <v>18</v>
      </c>
      <c r="DW552" t="s">
        <v>18</v>
      </c>
      <c r="DX552">
        <v>100</v>
      </c>
      <c r="DZ552" t="s">
        <v>3</v>
      </c>
      <c r="EA552" t="s">
        <v>3</v>
      </c>
      <c r="EB552" t="s">
        <v>3</v>
      </c>
      <c r="EC552" t="s">
        <v>3</v>
      </c>
      <c r="EE552">
        <v>1441815344</v>
      </c>
      <c r="EF552">
        <v>1</v>
      </c>
      <c r="EG552" t="s">
        <v>21</v>
      </c>
      <c r="EH552">
        <v>0</v>
      </c>
      <c r="EI552" t="s">
        <v>3</v>
      </c>
      <c r="EJ552">
        <v>4</v>
      </c>
      <c r="EK552">
        <v>0</v>
      </c>
      <c r="EL552" t="s">
        <v>22</v>
      </c>
      <c r="EM552" t="s">
        <v>23</v>
      </c>
      <c r="EO552" t="s">
        <v>3</v>
      </c>
      <c r="EQ552">
        <v>1836032</v>
      </c>
      <c r="ER552">
        <v>42.83</v>
      </c>
      <c r="ES552">
        <v>0</v>
      </c>
      <c r="ET552">
        <v>0</v>
      </c>
      <c r="EU552">
        <v>0</v>
      </c>
      <c r="EV552">
        <v>42.83</v>
      </c>
      <c r="EW552">
        <v>0.08</v>
      </c>
      <c r="EX552">
        <v>0</v>
      </c>
      <c r="EY552">
        <v>0</v>
      </c>
      <c r="FQ552">
        <v>0</v>
      </c>
      <c r="FR552">
        <f t="shared" si="411"/>
        <v>0</v>
      </c>
      <c r="FS552">
        <v>0</v>
      </c>
      <c r="FX552">
        <v>70</v>
      </c>
      <c r="FY552">
        <v>10</v>
      </c>
      <c r="GA552" t="s">
        <v>3</v>
      </c>
      <c r="GD552">
        <v>0</v>
      </c>
      <c r="GF552">
        <v>251682494</v>
      </c>
      <c r="GG552">
        <v>2</v>
      </c>
      <c r="GH552">
        <v>1</v>
      </c>
      <c r="GI552">
        <v>-2</v>
      </c>
      <c r="GJ552">
        <v>0</v>
      </c>
      <c r="GK552">
        <f>ROUND(R552*(R12)/100,2)</f>
        <v>0</v>
      </c>
      <c r="GL552">
        <f t="shared" si="412"/>
        <v>0</v>
      </c>
      <c r="GM552">
        <f t="shared" si="413"/>
        <v>354.63</v>
      </c>
      <c r="GN552">
        <f t="shared" si="414"/>
        <v>0</v>
      </c>
      <c r="GO552">
        <f t="shared" si="415"/>
        <v>0</v>
      </c>
      <c r="GP552">
        <f t="shared" si="416"/>
        <v>354.63</v>
      </c>
      <c r="GR552">
        <v>0</v>
      </c>
      <c r="GS552">
        <v>3</v>
      </c>
      <c r="GT552">
        <v>0</v>
      </c>
      <c r="GU552" t="s">
        <v>3</v>
      </c>
      <c r="GV552">
        <f t="shared" si="417"/>
        <v>0</v>
      </c>
      <c r="GW552">
        <v>1</v>
      </c>
      <c r="GX552">
        <f t="shared" si="418"/>
        <v>0</v>
      </c>
      <c r="HA552">
        <v>0</v>
      </c>
      <c r="HB552">
        <v>0</v>
      </c>
      <c r="HC552">
        <f t="shared" si="419"/>
        <v>0</v>
      </c>
      <c r="HE552" t="s">
        <v>3</v>
      </c>
      <c r="HF552" t="s">
        <v>3</v>
      </c>
      <c r="HM552" t="s">
        <v>3</v>
      </c>
      <c r="HN552" t="s">
        <v>3</v>
      </c>
      <c r="HO552" t="s">
        <v>3</v>
      </c>
      <c r="HP552" t="s">
        <v>3</v>
      </c>
      <c r="HQ552" t="s">
        <v>3</v>
      </c>
      <c r="IK552">
        <v>0</v>
      </c>
    </row>
    <row r="553" spans="1:245" x14ac:dyDescent="0.2">
      <c r="A553">
        <v>17</v>
      </c>
      <c r="B553">
        <v>1</v>
      </c>
      <c r="D553">
        <f>ROW(EtalonRes!A293)</f>
        <v>293</v>
      </c>
      <c r="E553" t="s">
        <v>409</v>
      </c>
      <c r="F553" t="s">
        <v>410</v>
      </c>
      <c r="G553" t="s">
        <v>411</v>
      </c>
      <c r="H553" t="s">
        <v>18</v>
      </c>
      <c r="I553">
        <f>ROUND((4600)*0.1/100,9)</f>
        <v>4.5999999999999996</v>
      </c>
      <c r="J553">
        <v>0</v>
      </c>
      <c r="K553">
        <f>ROUND((4600)*0.1/100,9)</f>
        <v>4.5999999999999996</v>
      </c>
      <c r="O553">
        <f t="shared" si="387"/>
        <v>6332.41</v>
      </c>
      <c r="P553">
        <f t="shared" si="388"/>
        <v>127.01</v>
      </c>
      <c r="Q553">
        <f t="shared" si="389"/>
        <v>0</v>
      </c>
      <c r="R553">
        <f t="shared" si="390"/>
        <v>0</v>
      </c>
      <c r="S553">
        <f t="shared" si="391"/>
        <v>6205.4</v>
      </c>
      <c r="T553">
        <f t="shared" si="392"/>
        <v>0</v>
      </c>
      <c r="U553">
        <f t="shared" si="393"/>
        <v>11.591999999999999</v>
      </c>
      <c r="V553">
        <f t="shared" si="394"/>
        <v>0</v>
      </c>
      <c r="W553">
        <f t="shared" si="395"/>
        <v>0</v>
      </c>
      <c r="X553">
        <f t="shared" si="396"/>
        <v>4343.78</v>
      </c>
      <c r="Y553">
        <f t="shared" si="397"/>
        <v>620.54</v>
      </c>
      <c r="AA553">
        <v>1470268931</v>
      </c>
      <c r="AB553">
        <f t="shared" si="398"/>
        <v>1376.61</v>
      </c>
      <c r="AC553">
        <f>ROUND((ES553),6)</f>
        <v>27.61</v>
      </c>
      <c r="AD553">
        <f>ROUND((((ET553)-(EU553))+AE553),6)</f>
        <v>0</v>
      </c>
      <c r="AE553">
        <f>ROUND((EU553),6)</f>
        <v>0</v>
      </c>
      <c r="AF553">
        <f>ROUND((EV553),6)</f>
        <v>1349</v>
      </c>
      <c r="AG553">
        <f t="shared" si="399"/>
        <v>0</v>
      </c>
      <c r="AH553">
        <f>(EW553)</f>
        <v>2.52</v>
      </c>
      <c r="AI553">
        <f>(EX553)</f>
        <v>0</v>
      </c>
      <c r="AJ553">
        <f t="shared" si="400"/>
        <v>0</v>
      </c>
      <c r="AK553">
        <v>1376.61</v>
      </c>
      <c r="AL553">
        <v>27.61</v>
      </c>
      <c r="AM553">
        <v>0</v>
      </c>
      <c r="AN553">
        <v>0</v>
      </c>
      <c r="AO553">
        <v>1349</v>
      </c>
      <c r="AP553">
        <v>0</v>
      </c>
      <c r="AQ553">
        <v>2.52</v>
      </c>
      <c r="AR553">
        <v>0</v>
      </c>
      <c r="AS553">
        <v>0</v>
      </c>
      <c r="AT553">
        <v>70</v>
      </c>
      <c r="AU553">
        <v>10</v>
      </c>
      <c r="AV553">
        <v>1</v>
      </c>
      <c r="AW553">
        <v>1</v>
      </c>
      <c r="AZ553">
        <v>1</v>
      </c>
      <c r="BA553">
        <v>1</v>
      </c>
      <c r="BB553">
        <v>1</v>
      </c>
      <c r="BC553">
        <v>1</v>
      </c>
      <c r="BD553" t="s">
        <v>3</v>
      </c>
      <c r="BE553" t="s">
        <v>3</v>
      </c>
      <c r="BF553" t="s">
        <v>3</v>
      </c>
      <c r="BG553" t="s">
        <v>3</v>
      </c>
      <c r="BH553">
        <v>0</v>
      </c>
      <c r="BI553">
        <v>4</v>
      </c>
      <c r="BJ553" t="s">
        <v>412</v>
      </c>
      <c r="BM553">
        <v>0</v>
      </c>
      <c r="BN553">
        <v>0</v>
      </c>
      <c r="BO553" t="s">
        <v>3</v>
      </c>
      <c r="BP553">
        <v>0</v>
      </c>
      <c r="BQ553">
        <v>1</v>
      </c>
      <c r="BR553">
        <v>0</v>
      </c>
      <c r="BS553">
        <v>1</v>
      </c>
      <c r="BT553">
        <v>1</v>
      </c>
      <c r="BU553">
        <v>1</v>
      </c>
      <c r="BV553">
        <v>1</v>
      </c>
      <c r="BW553">
        <v>1</v>
      </c>
      <c r="BX553">
        <v>1</v>
      </c>
      <c r="BY553" t="s">
        <v>3</v>
      </c>
      <c r="BZ553">
        <v>70</v>
      </c>
      <c r="CA553">
        <v>10</v>
      </c>
      <c r="CB553" t="s">
        <v>3</v>
      </c>
      <c r="CE553">
        <v>0</v>
      </c>
      <c r="CF553">
        <v>0</v>
      </c>
      <c r="CG553">
        <v>0</v>
      </c>
      <c r="CM553">
        <v>0</v>
      </c>
      <c r="CN553" t="s">
        <v>3</v>
      </c>
      <c r="CO553">
        <v>0</v>
      </c>
      <c r="CP553">
        <f t="shared" si="401"/>
        <v>6332.41</v>
      </c>
      <c r="CQ553">
        <f t="shared" si="402"/>
        <v>27.61</v>
      </c>
      <c r="CR553">
        <f>((((ET553)*BB553-(EU553)*BS553)+AE553*BS553)*AV553)</f>
        <v>0</v>
      </c>
      <c r="CS553">
        <f t="shared" si="403"/>
        <v>0</v>
      </c>
      <c r="CT553">
        <f t="shared" si="404"/>
        <v>1349</v>
      </c>
      <c r="CU553">
        <f t="shared" si="405"/>
        <v>0</v>
      </c>
      <c r="CV553">
        <f t="shared" si="406"/>
        <v>2.52</v>
      </c>
      <c r="CW553">
        <f t="shared" si="407"/>
        <v>0</v>
      </c>
      <c r="CX553">
        <f t="shared" si="408"/>
        <v>0</v>
      </c>
      <c r="CY553">
        <f t="shared" si="409"/>
        <v>4343.78</v>
      </c>
      <c r="CZ553">
        <f t="shared" si="410"/>
        <v>620.54</v>
      </c>
      <c r="DC553" t="s">
        <v>3</v>
      </c>
      <c r="DD553" t="s">
        <v>3</v>
      </c>
      <c r="DE553" t="s">
        <v>3</v>
      </c>
      <c r="DF553" t="s">
        <v>3</v>
      </c>
      <c r="DG553" t="s">
        <v>3</v>
      </c>
      <c r="DH553" t="s">
        <v>3</v>
      </c>
      <c r="DI553" t="s">
        <v>3</v>
      </c>
      <c r="DJ553" t="s">
        <v>3</v>
      </c>
      <c r="DK553" t="s">
        <v>3</v>
      </c>
      <c r="DL553" t="s">
        <v>3</v>
      </c>
      <c r="DM553" t="s">
        <v>3</v>
      </c>
      <c r="DN553">
        <v>0</v>
      </c>
      <c r="DO553">
        <v>0</v>
      </c>
      <c r="DP553">
        <v>1</v>
      </c>
      <c r="DQ553">
        <v>1</v>
      </c>
      <c r="DU553">
        <v>1003</v>
      </c>
      <c r="DV553" t="s">
        <v>18</v>
      </c>
      <c r="DW553" t="s">
        <v>18</v>
      </c>
      <c r="DX553">
        <v>100</v>
      </c>
      <c r="DZ553" t="s">
        <v>3</v>
      </c>
      <c r="EA553" t="s">
        <v>3</v>
      </c>
      <c r="EB553" t="s">
        <v>3</v>
      </c>
      <c r="EC553" t="s">
        <v>3</v>
      </c>
      <c r="EE553">
        <v>1441815344</v>
      </c>
      <c r="EF553">
        <v>1</v>
      </c>
      <c r="EG553" t="s">
        <v>21</v>
      </c>
      <c r="EH553">
        <v>0</v>
      </c>
      <c r="EI553" t="s">
        <v>3</v>
      </c>
      <c r="EJ553">
        <v>4</v>
      </c>
      <c r="EK553">
        <v>0</v>
      </c>
      <c r="EL553" t="s">
        <v>22</v>
      </c>
      <c r="EM553" t="s">
        <v>23</v>
      </c>
      <c r="EO553" t="s">
        <v>3</v>
      </c>
      <c r="EQ553">
        <v>1835008</v>
      </c>
      <c r="ER553">
        <v>1376.61</v>
      </c>
      <c r="ES553">
        <v>27.61</v>
      </c>
      <c r="ET553">
        <v>0</v>
      </c>
      <c r="EU553">
        <v>0</v>
      </c>
      <c r="EV553">
        <v>1349</v>
      </c>
      <c r="EW553">
        <v>2.52</v>
      </c>
      <c r="EX553">
        <v>0</v>
      </c>
      <c r="EY553">
        <v>0</v>
      </c>
      <c r="FQ553">
        <v>0</v>
      </c>
      <c r="FR553">
        <f t="shared" si="411"/>
        <v>0</v>
      </c>
      <c r="FS553">
        <v>0</v>
      </c>
      <c r="FX553">
        <v>70</v>
      </c>
      <c r="FY553">
        <v>10</v>
      </c>
      <c r="GA553" t="s">
        <v>3</v>
      </c>
      <c r="GD553">
        <v>0</v>
      </c>
      <c r="GF553">
        <v>1922969221</v>
      </c>
      <c r="GG553">
        <v>2</v>
      </c>
      <c r="GH553">
        <v>1</v>
      </c>
      <c r="GI553">
        <v>-2</v>
      </c>
      <c r="GJ553">
        <v>0</v>
      </c>
      <c r="GK553">
        <f>ROUND(R553*(R12)/100,2)</f>
        <v>0</v>
      </c>
      <c r="GL553">
        <f t="shared" si="412"/>
        <v>0</v>
      </c>
      <c r="GM553">
        <f t="shared" si="413"/>
        <v>11296.73</v>
      </c>
      <c r="GN553">
        <f t="shared" si="414"/>
        <v>0</v>
      </c>
      <c r="GO553">
        <f t="shared" si="415"/>
        <v>0</v>
      </c>
      <c r="GP553">
        <f t="shared" si="416"/>
        <v>11296.73</v>
      </c>
      <c r="GR553">
        <v>0</v>
      </c>
      <c r="GS553">
        <v>3</v>
      </c>
      <c r="GT553">
        <v>0</v>
      </c>
      <c r="GU553" t="s">
        <v>3</v>
      </c>
      <c r="GV553">
        <f t="shared" si="417"/>
        <v>0</v>
      </c>
      <c r="GW553">
        <v>1</v>
      </c>
      <c r="GX553">
        <f t="shared" si="418"/>
        <v>0</v>
      </c>
      <c r="HA553">
        <v>0</v>
      </c>
      <c r="HB553">
        <v>0</v>
      </c>
      <c r="HC553">
        <f t="shared" si="419"/>
        <v>0</v>
      </c>
      <c r="HE553" t="s">
        <v>3</v>
      </c>
      <c r="HF553" t="s">
        <v>3</v>
      </c>
      <c r="HM553" t="s">
        <v>3</v>
      </c>
      <c r="HN553" t="s">
        <v>3</v>
      </c>
      <c r="HO553" t="s">
        <v>3</v>
      </c>
      <c r="HP553" t="s">
        <v>3</v>
      </c>
      <c r="HQ553" t="s">
        <v>3</v>
      </c>
      <c r="IK553">
        <v>0</v>
      </c>
    </row>
    <row r="555" spans="1:245" x14ac:dyDescent="0.2">
      <c r="A555" s="2">
        <v>51</v>
      </c>
      <c r="B555" s="2">
        <f>B541</f>
        <v>1</v>
      </c>
      <c r="C555" s="2">
        <f>A541</f>
        <v>5</v>
      </c>
      <c r="D555" s="2">
        <f>ROW(A541)</f>
        <v>541</v>
      </c>
      <c r="E555" s="2"/>
      <c r="F555" s="2" t="str">
        <f>IF(F541&lt;&gt;"",F541,"")</f>
        <v>Новый подраздел</v>
      </c>
      <c r="G555" s="2" t="str">
        <f>IF(G541&lt;&gt;"",G541,"")</f>
        <v>Электроосвещение</v>
      </c>
      <c r="H555" s="2">
        <v>0</v>
      </c>
      <c r="I555" s="2"/>
      <c r="J555" s="2"/>
      <c r="K555" s="2"/>
      <c r="L555" s="2"/>
      <c r="M555" s="2"/>
      <c r="N555" s="2"/>
      <c r="O555" s="2">
        <f t="shared" ref="O555:T555" si="420">ROUND(AB555,2)</f>
        <v>287217.59999999998</v>
      </c>
      <c r="P555" s="2">
        <f t="shared" si="420"/>
        <v>2199.2399999999998</v>
      </c>
      <c r="Q555" s="2">
        <f t="shared" si="420"/>
        <v>2996.93</v>
      </c>
      <c r="R555" s="2">
        <f t="shared" si="420"/>
        <v>1900.28</v>
      </c>
      <c r="S555" s="2">
        <f t="shared" si="420"/>
        <v>282021.43</v>
      </c>
      <c r="T555" s="2">
        <f t="shared" si="420"/>
        <v>0</v>
      </c>
      <c r="U555" s="2">
        <f>AH555</f>
        <v>492.67200000000003</v>
      </c>
      <c r="V555" s="2">
        <f>AI555</f>
        <v>0</v>
      </c>
      <c r="W555" s="2">
        <f>ROUND(AJ555,2)</f>
        <v>0</v>
      </c>
      <c r="X555" s="2">
        <f>ROUND(AK555,2)</f>
        <v>197415.01</v>
      </c>
      <c r="Y555" s="2">
        <f>ROUND(AL555,2)</f>
        <v>28202.14</v>
      </c>
      <c r="Z555" s="2"/>
      <c r="AA555" s="2"/>
      <c r="AB555" s="2">
        <f>ROUND(SUMIF(AA545:AA553,"=1470268931",O545:O553),2)</f>
        <v>287217.59999999998</v>
      </c>
      <c r="AC555" s="2">
        <f>ROUND(SUMIF(AA545:AA553,"=1470268931",P545:P553),2)</f>
        <v>2199.2399999999998</v>
      </c>
      <c r="AD555" s="2">
        <f>ROUND(SUMIF(AA545:AA553,"=1470268931",Q545:Q553),2)</f>
        <v>2996.93</v>
      </c>
      <c r="AE555" s="2">
        <f>ROUND(SUMIF(AA545:AA553,"=1470268931",R545:R553),2)</f>
        <v>1900.28</v>
      </c>
      <c r="AF555" s="2">
        <f>ROUND(SUMIF(AA545:AA553,"=1470268931",S545:S553),2)</f>
        <v>282021.43</v>
      </c>
      <c r="AG555" s="2">
        <f>ROUND(SUMIF(AA545:AA553,"=1470268931",T545:T553),2)</f>
        <v>0</v>
      </c>
      <c r="AH555" s="2">
        <f>SUMIF(AA545:AA553,"=1470268931",U545:U553)</f>
        <v>492.67200000000003</v>
      </c>
      <c r="AI555" s="2">
        <f>SUMIF(AA545:AA553,"=1470268931",V545:V553)</f>
        <v>0</v>
      </c>
      <c r="AJ555" s="2">
        <f>ROUND(SUMIF(AA545:AA553,"=1470268931",W545:W553),2)</f>
        <v>0</v>
      </c>
      <c r="AK555" s="2">
        <f>ROUND(SUMIF(AA545:AA553,"=1470268931",X545:X553),2)</f>
        <v>197415.01</v>
      </c>
      <c r="AL555" s="2">
        <f>ROUND(SUMIF(AA545:AA553,"=1470268931",Y545:Y553),2)</f>
        <v>28202.14</v>
      </c>
      <c r="AM555" s="2"/>
      <c r="AN555" s="2"/>
      <c r="AO555" s="2">
        <f t="shared" ref="AO555:BD555" si="421">ROUND(BX555,2)</f>
        <v>0</v>
      </c>
      <c r="AP555" s="2">
        <f t="shared" si="421"/>
        <v>0</v>
      </c>
      <c r="AQ555" s="2">
        <f t="shared" si="421"/>
        <v>0</v>
      </c>
      <c r="AR555" s="2">
        <f t="shared" si="421"/>
        <v>514887.05</v>
      </c>
      <c r="AS555" s="2">
        <f t="shared" si="421"/>
        <v>0</v>
      </c>
      <c r="AT555" s="2">
        <f t="shared" si="421"/>
        <v>0</v>
      </c>
      <c r="AU555" s="2">
        <f t="shared" si="421"/>
        <v>514887.05</v>
      </c>
      <c r="AV555" s="2">
        <f t="shared" si="421"/>
        <v>2199.2399999999998</v>
      </c>
      <c r="AW555" s="2">
        <f t="shared" si="421"/>
        <v>2199.2399999999998</v>
      </c>
      <c r="AX555" s="2">
        <f t="shared" si="421"/>
        <v>0</v>
      </c>
      <c r="AY555" s="2">
        <f t="shared" si="421"/>
        <v>2199.2399999999998</v>
      </c>
      <c r="AZ555" s="2">
        <f t="shared" si="421"/>
        <v>0</v>
      </c>
      <c r="BA555" s="2">
        <f t="shared" si="421"/>
        <v>0</v>
      </c>
      <c r="BB555" s="2">
        <f t="shared" si="421"/>
        <v>0</v>
      </c>
      <c r="BC555" s="2">
        <f t="shared" si="421"/>
        <v>0</v>
      </c>
      <c r="BD555" s="2">
        <f t="shared" si="421"/>
        <v>0</v>
      </c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>
        <f>ROUND(SUMIF(AA545:AA553,"=1470268931",FQ545:FQ553),2)</f>
        <v>0</v>
      </c>
      <c r="BY555" s="2">
        <f>ROUND(SUMIF(AA545:AA553,"=1470268931",FR545:FR553),2)</f>
        <v>0</v>
      </c>
      <c r="BZ555" s="2">
        <f>ROUND(SUMIF(AA545:AA553,"=1470268931",GL545:GL553),2)</f>
        <v>0</v>
      </c>
      <c r="CA555" s="2">
        <f>ROUND(SUMIF(AA545:AA553,"=1470268931",GM545:GM553),2)</f>
        <v>514887.05</v>
      </c>
      <c r="CB555" s="2">
        <f>ROUND(SUMIF(AA545:AA553,"=1470268931",GN545:GN553),2)</f>
        <v>0</v>
      </c>
      <c r="CC555" s="2">
        <f>ROUND(SUMIF(AA545:AA553,"=1470268931",GO545:GO553),2)</f>
        <v>0</v>
      </c>
      <c r="CD555" s="2">
        <f>ROUND(SUMIF(AA545:AA553,"=1470268931",GP545:GP553),2)</f>
        <v>514887.05</v>
      </c>
      <c r="CE555" s="2">
        <f>AC555-BX555</f>
        <v>2199.2399999999998</v>
      </c>
      <c r="CF555" s="2">
        <f>AC555-BY555</f>
        <v>2199.2399999999998</v>
      </c>
      <c r="CG555" s="2">
        <f>BX555-BZ555</f>
        <v>0</v>
      </c>
      <c r="CH555" s="2">
        <f>AC555-BX555-BY555+BZ555</f>
        <v>2199.2399999999998</v>
      </c>
      <c r="CI555" s="2">
        <f>BY555-BZ555</f>
        <v>0</v>
      </c>
      <c r="CJ555" s="2">
        <f>ROUND(SUMIF(AA545:AA553,"=1470268931",GX545:GX553),2)</f>
        <v>0</v>
      </c>
      <c r="CK555" s="2">
        <f>ROUND(SUMIF(AA545:AA553,"=1470268931",GY545:GY553),2)</f>
        <v>0</v>
      </c>
      <c r="CL555" s="2">
        <f>ROUND(SUMIF(AA545:AA553,"=1470268931",GZ545:GZ553),2)</f>
        <v>0</v>
      </c>
      <c r="CM555" s="2">
        <f>ROUND(SUMIF(AA545:AA553,"=1470268931",HD545:HD553),2)</f>
        <v>0</v>
      </c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  <c r="CZ555" s="2"/>
      <c r="DA555" s="2"/>
      <c r="DB555" s="2"/>
      <c r="DC555" s="2"/>
      <c r="DD555" s="2"/>
      <c r="DE555" s="2"/>
      <c r="DF555" s="2"/>
      <c r="DG555" s="3"/>
      <c r="DH555" s="3"/>
      <c r="DI555" s="3"/>
      <c r="DJ555" s="3"/>
      <c r="DK555" s="3"/>
      <c r="DL555" s="3"/>
      <c r="DM555" s="3"/>
      <c r="DN555" s="3"/>
      <c r="DO555" s="3"/>
      <c r="DP555" s="3"/>
      <c r="DQ555" s="3"/>
      <c r="DR555" s="3"/>
      <c r="DS555" s="3"/>
      <c r="DT555" s="3"/>
      <c r="DU555" s="3"/>
      <c r="DV555" s="3"/>
      <c r="DW555" s="3"/>
      <c r="DX555" s="3"/>
      <c r="DY555" s="3"/>
      <c r="DZ555" s="3"/>
      <c r="EA555" s="3"/>
      <c r="EB555" s="3"/>
      <c r="EC555" s="3"/>
      <c r="ED555" s="3"/>
      <c r="EE555" s="3"/>
      <c r="EF555" s="3"/>
      <c r="EG555" s="3"/>
      <c r="EH555" s="3"/>
      <c r="EI555" s="3"/>
      <c r="EJ555" s="3"/>
      <c r="EK555" s="3"/>
      <c r="EL555" s="3"/>
      <c r="EM555" s="3"/>
      <c r="EN555" s="3"/>
      <c r="EO555" s="3"/>
      <c r="EP555" s="3"/>
      <c r="EQ555" s="3"/>
      <c r="ER555" s="3"/>
      <c r="ES555" s="3"/>
      <c r="ET555" s="3"/>
      <c r="EU555" s="3"/>
      <c r="EV555" s="3"/>
      <c r="EW555" s="3"/>
      <c r="EX555" s="3"/>
      <c r="EY555" s="3"/>
      <c r="EZ555" s="3"/>
      <c r="FA555" s="3"/>
      <c r="FB555" s="3"/>
      <c r="FC555" s="3"/>
      <c r="FD555" s="3"/>
      <c r="FE555" s="3"/>
      <c r="FF555" s="3"/>
      <c r="FG555" s="3"/>
      <c r="FH555" s="3"/>
      <c r="FI555" s="3"/>
      <c r="FJ555" s="3"/>
      <c r="FK555" s="3"/>
      <c r="FL555" s="3"/>
      <c r="FM555" s="3"/>
      <c r="FN555" s="3"/>
      <c r="FO555" s="3"/>
      <c r="FP555" s="3"/>
      <c r="FQ555" s="3"/>
      <c r="FR555" s="3"/>
      <c r="FS555" s="3"/>
      <c r="FT555" s="3"/>
      <c r="FU555" s="3"/>
      <c r="FV555" s="3"/>
      <c r="FW555" s="3"/>
      <c r="FX555" s="3"/>
      <c r="FY555" s="3"/>
      <c r="FZ555" s="3"/>
      <c r="GA555" s="3"/>
      <c r="GB555" s="3"/>
      <c r="GC555" s="3"/>
      <c r="GD555" s="3"/>
      <c r="GE555" s="3"/>
      <c r="GF555" s="3"/>
      <c r="GG555" s="3"/>
      <c r="GH555" s="3"/>
      <c r="GI555" s="3"/>
      <c r="GJ555" s="3"/>
      <c r="GK555" s="3"/>
      <c r="GL555" s="3"/>
      <c r="GM555" s="3"/>
      <c r="GN555" s="3"/>
      <c r="GO555" s="3"/>
      <c r="GP555" s="3"/>
      <c r="GQ555" s="3"/>
      <c r="GR555" s="3"/>
      <c r="GS555" s="3"/>
      <c r="GT555" s="3"/>
      <c r="GU555" s="3"/>
      <c r="GV555" s="3"/>
      <c r="GW555" s="3"/>
      <c r="GX555" s="3">
        <v>0</v>
      </c>
    </row>
    <row r="557" spans="1:245" x14ac:dyDescent="0.2">
      <c r="A557" s="4">
        <v>50</v>
      </c>
      <c r="B557" s="4">
        <v>0</v>
      </c>
      <c r="C557" s="4">
        <v>0</v>
      </c>
      <c r="D557" s="4">
        <v>1</v>
      </c>
      <c r="E557" s="4">
        <v>201</v>
      </c>
      <c r="F557" s="4">
        <f>ROUND(Source!O555,O557)</f>
        <v>287217.59999999998</v>
      </c>
      <c r="G557" s="4" t="s">
        <v>70</v>
      </c>
      <c r="H557" s="4" t="s">
        <v>71</v>
      </c>
      <c r="I557" s="4"/>
      <c r="J557" s="4"/>
      <c r="K557" s="4">
        <v>201</v>
      </c>
      <c r="L557" s="4">
        <v>1</v>
      </c>
      <c r="M557" s="4">
        <v>3</v>
      </c>
      <c r="N557" s="4" t="s">
        <v>3</v>
      </c>
      <c r="O557" s="4">
        <v>2</v>
      </c>
      <c r="P557" s="4"/>
      <c r="Q557" s="4"/>
      <c r="R557" s="4"/>
      <c r="S557" s="4"/>
      <c r="T557" s="4"/>
      <c r="U557" s="4"/>
      <c r="V557" s="4"/>
      <c r="W557" s="4">
        <v>287217.59999999998</v>
      </c>
      <c r="X557" s="4">
        <v>1</v>
      </c>
      <c r="Y557" s="4">
        <v>287217.59999999998</v>
      </c>
      <c r="Z557" s="4"/>
      <c r="AA557" s="4"/>
      <c r="AB557" s="4"/>
    </row>
    <row r="558" spans="1:245" x14ac:dyDescent="0.2">
      <c r="A558" s="4">
        <v>50</v>
      </c>
      <c r="B558" s="4">
        <v>0</v>
      </c>
      <c r="C558" s="4">
        <v>0</v>
      </c>
      <c r="D558" s="4">
        <v>1</v>
      </c>
      <c r="E558" s="4">
        <v>202</v>
      </c>
      <c r="F558" s="4">
        <f>ROUND(Source!P555,O558)</f>
        <v>2199.2399999999998</v>
      </c>
      <c r="G558" s="4" t="s">
        <v>72</v>
      </c>
      <c r="H558" s="4" t="s">
        <v>73</v>
      </c>
      <c r="I558" s="4"/>
      <c r="J558" s="4"/>
      <c r="K558" s="4">
        <v>202</v>
      </c>
      <c r="L558" s="4">
        <v>2</v>
      </c>
      <c r="M558" s="4">
        <v>3</v>
      </c>
      <c r="N558" s="4" t="s">
        <v>3</v>
      </c>
      <c r="O558" s="4">
        <v>2</v>
      </c>
      <c r="P558" s="4"/>
      <c r="Q558" s="4"/>
      <c r="R558" s="4"/>
      <c r="S558" s="4"/>
      <c r="T558" s="4"/>
      <c r="U558" s="4"/>
      <c r="V558" s="4"/>
      <c r="W558" s="4">
        <v>2199.2399999999998</v>
      </c>
      <c r="X558" s="4">
        <v>1</v>
      </c>
      <c r="Y558" s="4">
        <v>2199.2399999999998</v>
      </c>
      <c r="Z558" s="4"/>
      <c r="AA558" s="4"/>
      <c r="AB558" s="4"/>
    </row>
    <row r="559" spans="1:245" x14ac:dyDescent="0.2">
      <c r="A559" s="4">
        <v>50</v>
      </c>
      <c r="B559" s="4">
        <v>0</v>
      </c>
      <c r="C559" s="4">
        <v>0</v>
      </c>
      <c r="D559" s="4">
        <v>1</v>
      </c>
      <c r="E559" s="4">
        <v>222</v>
      </c>
      <c r="F559" s="4">
        <f>ROUND(Source!AO555,O559)</f>
        <v>0</v>
      </c>
      <c r="G559" s="4" t="s">
        <v>74</v>
      </c>
      <c r="H559" s="4" t="s">
        <v>75</v>
      </c>
      <c r="I559" s="4"/>
      <c r="J559" s="4"/>
      <c r="K559" s="4">
        <v>222</v>
      </c>
      <c r="L559" s="4">
        <v>3</v>
      </c>
      <c r="M559" s="4">
        <v>3</v>
      </c>
      <c r="N559" s="4" t="s">
        <v>3</v>
      </c>
      <c r="O559" s="4">
        <v>2</v>
      </c>
      <c r="P559" s="4"/>
      <c r="Q559" s="4"/>
      <c r="R559" s="4"/>
      <c r="S559" s="4"/>
      <c r="T559" s="4"/>
      <c r="U559" s="4"/>
      <c r="V559" s="4"/>
      <c r="W559" s="4">
        <v>0</v>
      </c>
      <c r="X559" s="4">
        <v>1</v>
      </c>
      <c r="Y559" s="4">
        <v>0</v>
      </c>
      <c r="Z559" s="4"/>
      <c r="AA559" s="4"/>
      <c r="AB559" s="4"/>
    </row>
    <row r="560" spans="1:245" x14ac:dyDescent="0.2">
      <c r="A560" s="4">
        <v>50</v>
      </c>
      <c r="B560" s="4">
        <v>0</v>
      </c>
      <c r="C560" s="4">
        <v>0</v>
      </c>
      <c r="D560" s="4">
        <v>1</v>
      </c>
      <c r="E560" s="4">
        <v>225</v>
      </c>
      <c r="F560" s="4">
        <f>ROUND(Source!AV555,O560)</f>
        <v>2199.2399999999998</v>
      </c>
      <c r="G560" s="4" t="s">
        <v>76</v>
      </c>
      <c r="H560" s="4" t="s">
        <v>77</v>
      </c>
      <c r="I560" s="4"/>
      <c r="J560" s="4"/>
      <c r="K560" s="4">
        <v>225</v>
      </c>
      <c r="L560" s="4">
        <v>4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2199.2399999999998</v>
      </c>
      <c r="X560" s="4">
        <v>1</v>
      </c>
      <c r="Y560" s="4">
        <v>2199.2399999999998</v>
      </c>
      <c r="Z560" s="4"/>
      <c r="AA560" s="4"/>
      <c r="AB560" s="4"/>
    </row>
    <row r="561" spans="1:28" x14ac:dyDescent="0.2">
      <c r="A561" s="4">
        <v>50</v>
      </c>
      <c r="B561" s="4">
        <v>0</v>
      </c>
      <c r="C561" s="4">
        <v>0</v>
      </c>
      <c r="D561" s="4">
        <v>1</v>
      </c>
      <c r="E561" s="4">
        <v>226</v>
      </c>
      <c r="F561" s="4">
        <f>ROUND(Source!AW555,O561)</f>
        <v>2199.2399999999998</v>
      </c>
      <c r="G561" s="4" t="s">
        <v>78</v>
      </c>
      <c r="H561" s="4" t="s">
        <v>79</v>
      </c>
      <c r="I561" s="4"/>
      <c r="J561" s="4"/>
      <c r="K561" s="4">
        <v>226</v>
      </c>
      <c r="L561" s="4">
        <v>5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2199.2399999999998</v>
      </c>
      <c r="X561" s="4">
        <v>1</v>
      </c>
      <c r="Y561" s="4">
        <v>2199.2399999999998</v>
      </c>
      <c r="Z561" s="4"/>
      <c r="AA561" s="4"/>
      <c r="AB561" s="4"/>
    </row>
    <row r="562" spans="1:28" x14ac:dyDescent="0.2">
      <c r="A562" s="4">
        <v>50</v>
      </c>
      <c r="B562" s="4">
        <v>0</v>
      </c>
      <c r="C562" s="4">
        <v>0</v>
      </c>
      <c r="D562" s="4">
        <v>1</v>
      </c>
      <c r="E562" s="4">
        <v>227</v>
      </c>
      <c r="F562" s="4">
        <f>ROUND(Source!AX555,O562)</f>
        <v>0</v>
      </c>
      <c r="G562" s="4" t="s">
        <v>80</v>
      </c>
      <c r="H562" s="4" t="s">
        <v>81</v>
      </c>
      <c r="I562" s="4"/>
      <c r="J562" s="4"/>
      <c r="K562" s="4">
        <v>227</v>
      </c>
      <c r="L562" s="4">
        <v>6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0</v>
      </c>
      <c r="X562" s="4">
        <v>1</v>
      </c>
      <c r="Y562" s="4">
        <v>0</v>
      </c>
      <c r="Z562" s="4"/>
      <c r="AA562" s="4"/>
      <c r="AB562" s="4"/>
    </row>
    <row r="563" spans="1:28" x14ac:dyDescent="0.2">
      <c r="A563" s="4">
        <v>50</v>
      </c>
      <c r="B563" s="4">
        <v>0</v>
      </c>
      <c r="C563" s="4">
        <v>0</v>
      </c>
      <c r="D563" s="4">
        <v>1</v>
      </c>
      <c r="E563" s="4">
        <v>228</v>
      </c>
      <c r="F563" s="4">
        <f>ROUND(Source!AY555,O563)</f>
        <v>2199.2399999999998</v>
      </c>
      <c r="G563" s="4" t="s">
        <v>82</v>
      </c>
      <c r="H563" s="4" t="s">
        <v>83</v>
      </c>
      <c r="I563" s="4"/>
      <c r="J563" s="4"/>
      <c r="K563" s="4">
        <v>228</v>
      </c>
      <c r="L563" s="4">
        <v>7</v>
      </c>
      <c r="M563" s="4">
        <v>3</v>
      </c>
      <c r="N563" s="4" t="s">
        <v>3</v>
      </c>
      <c r="O563" s="4">
        <v>2</v>
      </c>
      <c r="P563" s="4"/>
      <c r="Q563" s="4"/>
      <c r="R563" s="4"/>
      <c r="S563" s="4"/>
      <c r="T563" s="4"/>
      <c r="U563" s="4"/>
      <c r="V563" s="4"/>
      <c r="W563" s="4">
        <v>2199.2399999999998</v>
      </c>
      <c r="X563" s="4">
        <v>1</v>
      </c>
      <c r="Y563" s="4">
        <v>2199.2399999999998</v>
      </c>
      <c r="Z563" s="4"/>
      <c r="AA563" s="4"/>
      <c r="AB563" s="4"/>
    </row>
    <row r="564" spans="1:28" x14ac:dyDescent="0.2">
      <c r="A564" s="4">
        <v>50</v>
      </c>
      <c r="B564" s="4">
        <v>0</v>
      </c>
      <c r="C564" s="4">
        <v>0</v>
      </c>
      <c r="D564" s="4">
        <v>1</v>
      </c>
      <c r="E564" s="4">
        <v>216</v>
      </c>
      <c r="F564" s="4">
        <f>ROUND(Source!AP555,O564)</f>
        <v>0</v>
      </c>
      <c r="G564" s="4" t="s">
        <v>84</v>
      </c>
      <c r="H564" s="4" t="s">
        <v>85</v>
      </c>
      <c r="I564" s="4"/>
      <c r="J564" s="4"/>
      <c r="K564" s="4">
        <v>216</v>
      </c>
      <c r="L564" s="4">
        <v>8</v>
      </c>
      <c r="M564" s="4">
        <v>3</v>
      </c>
      <c r="N564" s="4" t="s">
        <v>3</v>
      </c>
      <c r="O564" s="4">
        <v>2</v>
      </c>
      <c r="P564" s="4"/>
      <c r="Q564" s="4"/>
      <c r="R564" s="4"/>
      <c r="S564" s="4"/>
      <c r="T564" s="4"/>
      <c r="U564" s="4"/>
      <c r="V564" s="4"/>
      <c r="W564" s="4">
        <v>0</v>
      </c>
      <c r="X564" s="4">
        <v>1</v>
      </c>
      <c r="Y564" s="4">
        <v>0</v>
      </c>
      <c r="Z564" s="4"/>
      <c r="AA564" s="4"/>
      <c r="AB564" s="4"/>
    </row>
    <row r="565" spans="1:28" x14ac:dyDescent="0.2">
      <c r="A565" s="4">
        <v>50</v>
      </c>
      <c r="B565" s="4">
        <v>0</v>
      </c>
      <c r="C565" s="4">
        <v>0</v>
      </c>
      <c r="D565" s="4">
        <v>1</v>
      </c>
      <c r="E565" s="4">
        <v>223</v>
      </c>
      <c r="F565" s="4">
        <f>ROUND(Source!AQ555,O565)</f>
        <v>0</v>
      </c>
      <c r="G565" s="4" t="s">
        <v>86</v>
      </c>
      <c r="H565" s="4" t="s">
        <v>87</v>
      </c>
      <c r="I565" s="4"/>
      <c r="J565" s="4"/>
      <c r="K565" s="4">
        <v>223</v>
      </c>
      <c r="L565" s="4">
        <v>9</v>
      </c>
      <c r="M565" s="4">
        <v>3</v>
      </c>
      <c r="N565" s="4" t="s">
        <v>3</v>
      </c>
      <c r="O565" s="4">
        <v>2</v>
      </c>
      <c r="P565" s="4"/>
      <c r="Q565" s="4"/>
      <c r="R565" s="4"/>
      <c r="S565" s="4"/>
      <c r="T565" s="4"/>
      <c r="U565" s="4"/>
      <c r="V565" s="4"/>
      <c r="W565" s="4">
        <v>0</v>
      </c>
      <c r="X565" s="4">
        <v>1</v>
      </c>
      <c r="Y565" s="4">
        <v>0</v>
      </c>
      <c r="Z565" s="4"/>
      <c r="AA565" s="4"/>
      <c r="AB565" s="4"/>
    </row>
    <row r="566" spans="1:28" x14ac:dyDescent="0.2">
      <c r="A566" s="4">
        <v>50</v>
      </c>
      <c r="B566" s="4">
        <v>0</v>
      </c>
      <c r="C566" s="4">
        <v>0</v>
      </c>
      <c r="D566" s="4">
        <v>1</v>
      </c>
      <c r="E566" s="4">
        <v>229</v>
      </c>
      <c r="F566" s="4">
        <f>ROUND(Source!AZ555,O566)</f>
        <v>0</v>
      </c>
      <c r="G566" s="4" t="s">
        <v>88</v>
      </c>
      <c r="H566" s="4" t="s">
        <v>89</v>
      </c>
      <c r="I566" s="4"/>
      <c r="J566" s="4"/>
      <c r="K566" s="4">
        <v>229</v>
      </c>
      <c r="L566" s="4">
        <v>10</v>
      </c>
      <c r="M566" s="4">
        <v>3</v>
      </c>
      <c r="N566" s="4" t="s">
        <v>3</v>
      </c>
      <c r="O566" s="4">
        <v>2</v>
      </c>
      <c r="P566" s="4"/>
      <c r="Q566" s="4"/>
      <c r="R566" s="4"/>
      <c r="S566" s="4"/>
      <c r="T566" s="4"/>
      <c r="U566" s="4"/>
      <c r="V566" s="4"/>
      <c r="W566" s="4">
        <v>0</v>
      </c>
      <c r="X566" s="4">
        <v>1</v>
      </c>
      <c r="Y566" s="4">
        <v>0</v>
      </c>
      <c r="Z566" s="4"/>
      <c r="AA566" s="4"/>
      <c r="AB566" s="4"/>
    </row>
    <row r="567" spans="1:28" x14ac:dyDescent="0.2">
      <c r="A567" s="4">
        <v>50</v>
      </c>
      <c r="B567" s="4">
        <v>0</v>
      </c>
      <c r="C567" s="4">
        <v>0</v>
      </c>
      <c r="D567" s="4">
        <v>1</v>
      </c>
      <c r="E567" s="4">
        <v>203</v>
      </c>
      <c r="F567" s="4">
        <f>ROUND(Source!Q555,O567)</f>
        <v>2996.93</v>
      </c>
      <c r="G567" s="4" t="s">
        <v>90</v>
      </c>
      <c r="H567" s="4" t="s">
        <v>91</v>
      </c>
      <c r="I567" s="4"/>
      <c r="J567" s="4"/>
      <c r="K567" s="4">
        <v>203</v>
      </c>
      <c r="L567" s="4">
        <v>11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2996.93</v>
      </c>
      <c r="X567" s="4">
        <v>1</v>
      </c>
      <c r="Y567" s="4">
        <v>2996.93</v>
      </c>
      <c r="Z567" s="4"/>
      <c r="AA567" s="4"/>
      <c r="AB567" s="4"/>
    </row>
    <row r="568" spans="1:28" x14ac:dyDescent="0.2">
      <c r="A568" s="4">
        <v>50</v>
      </c>
      <c r="B568" s="4">
        <v>0</v>
      </c>
      <c r="C568" s="4">
        <v>0</v>
      </c>
      <c r="D568" s="4">
        <v>1</v>
      </c>
      <c r="E568" s="4">
        <v>231</v>
      </c>
      <c r="F568" s="4">
        <f>ROUND(Source!BB555,O568)</f>
        <v>0</v>
      </c>
      <c r="G568" s="4" t="s">
        <v>92</v>
      </c>
      <c r="H568" s="4" t="s">
        <v>93</v>
      </c>
      <c r="I568" s="4"/>
      <c r="J568" s="4"/>
      <c r="K568" s="4">
        <v>231</v>
      </c>
      <c r="L568" s="4">
        <v>12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0</v>
      </c>
      <c r="X568" s="4">
        <v>1</v>
      </c>
      <c r="Y568" s="4">
        <v>0</v>
      </c>
      <c r="Z568" s="4"/>
      <c r="AA568" s="4"/>
      <c r="AB568" s="4"/>
    </row>
    <row r="569" spans="1:28" x14ac:dyDescent="0.2">
      <c r="A569" s="4">
        <v>50</v>
      </c>
      <c r="B569" s="4">
        <v>0</v>
      </c>
      <c r="C569" s="4">
        <v>0</v>
      </c>
      <c r="D569" s="4">
        <v>1</v>
      </c>
      <c r="E569" s="4">
        <v>204</v>
      </c>
      <c r="F569" s="4">
        <f>ROUND(Source!R555,O569)</f>
        <v>1900.28</v>
      </c>
      <c r="G569" s="4" t="s">
        <v>94</v>
      </c>
      <c r="H569" s="4" t="s">
        <v>95</v>
      </c>
      <c r="I569" s="4"/>
      <c r="J569" s="4"/>
      <c r="K569" s="4">
        <v>204</v>
      </c>
      <c r="L569" s="4">
        <v>13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1900.28</v>
      </c>
      <c r="X569" s="4">
        <v>1</v>
      </c>
      <c r="Y569" s="4">
        <v>1900.28</v>
      </c>
      <c r="Z569" s="4"/>
      <c r="AA569" s="4"/>
      <c r="AB569" s="4"/>
    </row>
    <row r="570" spans="1:28" x14ac:dyDescent="0.2">
      <c r="A570" s="4">
        <v>50</v>
      </c>
      <c r="B570" s="4">
        <v>0</v>
      </c>
      <c r="C570" s="4">
        <v>0</v>
      </c>
      <c r="D570" s="4">
        <v>1</v>
      </c>
      <c r="E570" s="4">
        <v>205</v>
      </c>
      <c r="F570" s="4">
        <f>ROUND(Source!S555,O570)</f>
        <v>282021.43</v>
      </c>
      <c r="G570" s="4" t="s">
        <v>96</v>
      </c>
      <c r="H570" s="4" t="s">
        <v>97</v>
      </c>
      <c r="I570" s="4"/>
      <c r="J570" s="4"/>
      <c r="K570" s="4">
        <v>205</v>
      </c>
      <c r="L570" s="4">
        <v>14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282021.43</v>
      </c>
      <c r="X570" s="4">
        <v>1</v>
      </c>
      <c r="Y570" s="4">
        <v>282021.43</v>
      </c>
      <c r="Z570" s="4"/>
      <c r="AA570" s="4"/>
      <c r="AB570" s="4"/>
    </row>
    <row r="571" spans="1:28" x14ac:dyDescent="0.2">
      <c r="A571" s="4">
        <v>50</v>
      </c>
      <c r="B571" s="4">
        <v>0</v>
      </c>
      <c r="C571" s="4">
        <v>0</v>
      </c>
      <c r="D571" s="4">
        <v>1</v>
      </c>
      <c r="E571" s="4">
        <v>232</v>
      </c>
      <c r="F571" s="4">
        <f>ROUND(Source!BC555,O571)</f>
        <v>0</v>
      </c>
      <c r="G571" s="4" t="s">
        <v>98</v>
      </c>
      <c r="H571" s="4" t="s">
        <v>99</v>
      </c>
      <c r="I571" s="4"/>
      <c r="J571" s="4"/>
      <c r="K571" s="4">
        <v>232</v>
      </c>
      <c r="L571" s="4">
        <v>15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0</v>
      </c>
      <c r="X571" s="4">
        <v>1</v>
      </c>
      <c r="Y571" s="4">
        <v>0</v>
      </c>
      <c r="Z571" s="4"/>
      <c r="AA571" s="4"/>
      <c r="AB571" s="4"/>
    </row>
    <row r="572" spans="1:28" x14ac:dyDescent="0.2">
      <c r="A572" s="4">
        <v>50</v>
      </c>
      <c r="B572" s="4">
        <v>0</v>
      </c>
      <c r="C572" s="4">
        <v>0</v>
      </c>
      <c r="D572" s="4">
        <v>1</v>
      </c>
      <c r="E572" s="4">
        <v>214</v>
      </c>
      <c r="F572" s="4">
        <f>ROUND(Source!AS555,O572)</f>
        <v>0</v>
      </c>
      <c r="G572" s="4" t="s">
        <v>100</v>
      </c>
      <c r="H572" s="4" t="s">
        <v>101</v>
      </c>
      <c r="I572" s="4"/>
      <c r="J572" s="4"/>
      <c r="K572" s="4">
        <v>214</v>
      </c>
      <c r="L572" s="4">
        <v>16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8" x14ac:dyDescent="0.2">
      <c r="A573" s="4">
        <v>50</v>
      </c>
      <c r="B573" s="4">
        <v>0</v>
      </c>
      <c r="C573" s="4">
        <v>0</v>
      </c>
      <c r="D573" s="4">
        <v>1</v>
      </c>
      <c r="E573" s="4">
        <v>215</v>
      </c>
      <c r="F573" s="4">
        <f>ROUND(Source!AT555,O573)</f>
        <v>0</v>
      </c>
      <c r="G573" s="4" t="s">
        <v>102</v>
      </c>
      <c r="H573" s="4" t="s">
        <v>103</v>
      </c>
      <c r="I573" s="4"/>
      <c r="J573" s="4"/>
      <c r="K573" s="4">
        <v>215</v>
      </c>
      <c r="L573" s="4">
        <v>17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0</v>
      </c>
      <c r="X573" s="4">
        <v>1</v>
      </c>
      <c r="Y573" s="4">
        <v>0</v>
      </c>
      <c r="Z573" s="4"/>
      <c r="AA573" s="4"/>
      <c r="AB573" s="4"/>
    </row>
    <row r="574" spans="1:28" x14ac:dyDescent="0.2">
      <c r="A574" s="4">
        <v>50</v>
      </c>
      <c r="B574" s="4">
        <v>0</v>
      </c>
      <c r="C574" s="4">
        <v>0</v>
      </c>
      <c r="D574" s="4">
        <v>1</v>
      </c>
      <c r="E574" s="4">
        <v>217</v>
      </c>
      <c r="F574" s="4">
        <f>ROUND(Source!AU555,O574)</f>
        <v>514887.05</v>
      </c>
      <c r="G574" s="4" t="s">
        <v>104</v>
      </c>
      <c r="H574" s="4" t="s">
        <v>105</v>
      </c>
      <c r="I574" s="4"/>
      <c r="J574" s="4"/>
      <c r="K574" s="4">
        <v>217</v>
      </c>
      <c r="L574" s="4">
        <v>18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514887.05</v>
      </c>
      <c r="X574" s="4">
        <v>1</v>
      </c>
      <c r="Y574" s="4">
        <v>514887.05</v>
      </c>
      <c r="Z574" s="4"/>
      <c r="AA574" s="4"/>
      <c r="AB574" s="4"/>
    </row>
    <row r="575" spans="1:28" x14ac:dyDescent="0.2">
      <c r="A575" s="4">
        <v>50</v>
      </c>
      <c r="B575" s="4">
        <v>0</v>
      </c>
      <c r="C575" s="4">
        <v>0</v>
      </c>
      <c r="D575" s="4">
        <v>1</v>
      </c>
      <c r="E575" s="4">
        <v>230</v>
      </c>
      <c r="F575" s="4">
        <f>ROUND(Source!BA555,O575)</f>
        <v>0</v>
      </c>
      <c r="G575" s="4" t="s">
        <v>106</v>
      </c>
      <c r="H575" s="4" t="s">
        <v>107</v>
      </c>
      <c r="I575" s="4"/>
      <c r="J575" s="4"/>
      <c r="K575" s="4">
        <v>230</v>
      </c>
      <c r="L575" s="4">
        <v>19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8" x14ac:dyDescent="0.2">
      <c r="A576" s="4">
        <v>50</v>
      </c>
      <c r="B576" s="4">
        <v>0</v>
      </c>
      <c r="C576" s="4">
        <v>0</v>
      </c>
      <c r="D576" s="4">
        <v>1</v>
      </c>
      <c r="E576" s="4">
        <v>206</v>
      </c>
      <c r="F576" s="4">
        <f>ROUND(Source!T555,O576)</f>
        <v>0</v>
      </c>
      <c r="G576" s="4" t="s">
        <v>108</v>
      </c>
      <c r="H576" s="4" t="s">
        <v>109</v>
      </c>
      <c r="I576" s="4"/>
      <c r="J576" s="4"/>
      <c r="K576" s="4">
        <v>206</v>
      </c>
      <c r="L576" s="4">
        <v>20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45" x14ac:dyDescent="0.2">
      <c r="A577" s="4">
        <v>50</v>
      </c>
      <c r="B577" s="4">
        <v>0</v>
      </c>
      <c r="C577" s="4">
        <v>0</v>
      </c>
      <c r="D577" s="4">
        <v>1</v>
      </c>
      <c r="E577" s="4">
        <v>207</v>
      </c>
      <c r="F577" s="4">
        <f>Source!U555</f>
        <v>492.67200000000003</v>
      </c>
      <c r="G577" s="4" t="s">
        <v>110</v>
      </c>
      <c r="H577" s="4" t="s">
        <v>111</v>
      </c>
      <c r="I577" s="4"/>
      <c r="J577" s="4"/>
      <c r="K577" s="4">
        <v>207</v>
      </c>
      <c r="L577" s="4">
        <v>21</v>
      </c>
      <c r="M577" s="4">
        <v>3</v>
      </c>
      <c r="N577" s="4" t="s">
        <v>3</v>
      </c>
      <c r="O577" s="4">
        <v>-1</v>
      </c>
      <c r="P577" s="4"/>
      <c r="Q577" s="4"/>
      <c r="R577" s="4"/>
      <c r="S577" s="4"/>
      <c r="T577" s="4"/>
      <c r="U577" s="4"/>
      <c r="V577" s="4"/>
      <c r="W577" s="4">
        <v>492.67200000000003</v>
      </c>
      <c r="X577" s="4">
        <v>1</v>
      </c>
      <c r="Y577" s="4">
        <v>492.67200000000003</v>
      </c>
      <c r="Z577" s="4"/>
      <c r="AA577" s="4"/>
      <c r="AB577" s="4"/>
    </row>
    <row r="578" spans="1:245" x14ac:dyDescent="0.2">
      <c r="A578" s="4">
        <v>50</v>
      </c>
      <c r="B578" s="4">
        <v>0</v>
      </c>
      <c r="C578" s="4">
        <v>0</v>
      </c>
      <c r="D578" s="4">
        <v>1</v>
      </c>
      <c r="E578" s="4">
        <v>208</v>
      </c>
      <c r="F578" s="4">
        <f>Source!V555</f>
        <v>0</v>
      </c>
      <c r="G578" s="4" t="s">
        <v>112</v>
      </c>
      <c r="H578" s="4" t="s">
        <v>113</v>
      </c>
      <c r="I578" s="4"/>
      <c r="J578" s="4"/>
      <c r="K578" s="4">
        <v>208</v>
      </c>
      <c r="L578" s="4">
        <v>22</v>
      </c>
      <c r="M578" s="4">
        <v>3</v>
      </c>
      <c r="N578" s="4" t="s">
        <v>3</v>
      </c>
      <c r="O578" s="4">
        <v>-1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45" x14ac:dyDescent="0.2">
      <c r="A579" s="4">
        <v>50</v>
      </c>
      <c r="B579" s="4">
        <v>0</v>
      </c>
      <c r="C579" s="4">
        <v>0</v>
      </c>
      <c r="D579" s="4">
        <v>1</v>
      </c>
      <c r="E579" s="4">
        <v>209</v>
      </c>
      <c r="F579" s="4">
        <f>ROUND(Source!W555,O579)</f>
        <v>0</v>
      </c>
      <c r="G579" s="4" t="s">
        <v>114</v>
      </c>
      <c r="H579" s="4" t="s">
        <v>115</v>
      </c>
      <c r="I579" s="4"/>
      <c r="J579" s="4"/>
      <c r="K579" s="4">
        <v>209</v>
      </c>
      <c r="L579" s="4">
        <v>23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45" x14ac:dyDescent="0.2">
      <c r="A580" s="4">
        <v>50</v>
      </c>
      <c r="B580" s="4">
        <v>0</v>
      </c>
      <c r="C580" s="4">
        <v>0</v>
      </c>
      <c r="D580" s="4">
        <v>1</v>
      </c>
      <c r="E580" s="4">
        <v>233</v>
      </c>
      <c r="F580" s="4">
        <f>ROUND(Source!BD555,O580)</f>
        <v>0</v>
      </c>
      <c r="G580" s="4" t="s">
        <v>116</v>
      </c>
      <c r="H580" s="4" t="s">
        <v>117</v>
      </c>
      <c r="I580" s="4"/>
      <c r="J580" s="4"/>
      <c r="K580" s="4">
        <v>233</v>
      </c>
      <c r="L580" s="4">
        <v>24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0</v>
      </c>
      <c r="X580" s="4">
        <v>1</v>
      </c>
      <c r="Y580" s="4">
        <v>0</v>
      </c>
      <c r="Z580" s="4"/>
      <c r="AA580" s="4"/>
      <c r="AB580" s="4"/>
    </row>
    <row r="581" spans="1:245" x14ac:dyDescent="0.2">
      <c r="A581" s="4">
        <v>50</v>
      </c>
      <c r="B581" s="4">
        <v>0</v>
      </c>
      <c r="C581" s="4">
        <v>0</v>
      </c>
      <c r="D581" s="4">
        <v>1</v>
      </c>
      <c r="E581" s="4">
        <v>210</v>
      </c>
      <c r="F581" s="4">
        <f>ROUND(Source!X555,O581)</f>
        <v>197415.01</v>
      </c>
      <c r="G581" s="4" t="s">
        <v>118</v>
      </c>
      <c r="H581" s="4" t="s">
        <v>119</v>
      </c>
      <c r="I581" s="4"/>
      <c r="J581" s="4"/>
      <c r="K581" s="4">
        <v>210</v>
      </c>
      <c r="L581" s="4">
        <v>25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197415.01</v>
      </c>
      <c r="X581" s="4">
        <v>1</v>
      </c>
      <c r="Y581" s="4">
        <v>197415.01</v>
      </c>
      <c r="Z581" s="4"/>
      <c r="AA581" s="4"/>
      <c r="AB581" s="4"/>
    </row>
    <row r="582" spans="1:245" x14ac:dyDescent="0.2">
      <c r="A582" s="4">
        <v>50</v>
      </c>
      <c r="B582" s="4">
        <v>0</v>
      </c>
      <c r="C582" s="4">
        <v>0</v>
      </c>
      <c r="D582" s="4">
        <v>1</v>
      </c>
      <c r="E582" s="4">
        <v>211</v>
      </c>
      <c r="F582" s="4">
        <f>ROUND(Source!Y555,O582)</f>
        <v>28202.14</v>
      </c>
      <c r="G582" s="4" t="s">
        <v>120</v>
      </c>
      <c r="H582" s="4" t="s">
        <v>121</v>
      </c>
      <c r="I582" s="4"/>
      <c r="J582" s="4"/>
      <c r="K582" s="4">
        <v>211</v>
      </c>
      <c r="L582" s="4">
        <v>26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28202.14</v>
      </c>
      <c r="X582" s="4">
        <v>1</v>
      </c>
      <c r="Y582" s="4">
        <v>28202.14</v>
      </c>
      <c r="Z582" s="4"/>
      <c r="AA582" s="4"/>
      <c r="AB582" s="4"/>
    </row>
    <row r="583" spans="1:245" x14ac:dyDescent="0.2">
      <c r="A583" s="4">
        <v>50</v>
      </c>
      <c r="B583" s="4">
        <v>0</v>
      </c>
      <c r="C583" s="4">
        <v>0</v>
      </c>
      <c r="D583" s="4">
        <v>1</v>
      </c>
      <c r="E583" s="4">
        <v>224</v>
      </c>
      <c r="F583" s="4">
        <f>ROUND(Source!AR555,O583)</f>
        <v>514887.05</v>
      </c>
      <c r="G583" s="4" t="s">
        <v>122</v>
      </c>
      <c r="H583" s="4" t="s">
        <v>123</v>
      </c>
      <c r="I583" s="4"/>
      <c r="J583" s="4"/>
      <c r="K583" s="4">
        <v>224</v>
      </c>
      <c r="L583" s="4">
        <v>27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514887.05</v>
      </c>
      <c r="X583" s="4">
        <v>1</v>
      </c>
      <c r="Y583" s="4">
        <v>514887.05</v>
      </c>
      <c r="Z583" s="4"/>
      <c r="AA583" s="4"/>
      <c r="AB583" s="4"/>
    </row>
    <row r="585" spans="1:245" x14ac:dyDescent="0.2">
      <c r="A585" s="1">
        <v>5</v>
      </c>
      <c r="B585" s="1">
        <v>1</v>
      </c>
      <c r="C585" s="1"/>
      <c r="D585" s="1">
        <f>ROW(A614)</f>
        <v>614</v>
      </c>
      <c r="E585" s="1"/>
      <c r="F585" s="1" t="s">
        <v>14</v>
      </c>
      <c r="G585" s="1" t="s">
        <v>413</v>
      </c>
      <c r="H585" s="1" t="s">
        <v>3</v>
      </c>
      <c r="I585" s="1">
        <v>0</v>
      </c>
      <c r="J585" s="1"/>
      <c r="K585" s="1">
        <v>0</v>
      </c>
      <c r="L585" s="1"/>
      <c r="M585" s="1" t="s">
        <v>3</v>
      </c>
      <c r="N585" s="1"/>
      <c r="O585" s="1"/>
      <c r="P585" s="1"/>
      <c r="Q585" s="1"/>
      <c r="R585" s="1"/>
      <c r="S585" s="1">
        <v>0</v>
      </c>
      <c r="T585" s="1"/>
      <c r="U585" s="1" t="s">
        <v>3</v>
      </c>
      <c r="V585" s="1">
        <v>0</v>
      </c>
      <c r="W585" s="1"/>
      <c r="X585" s="1"/>
      <c r="Y585" s="1"/>
      <c r="Z585" s="1"/>
      <c r="AA585" s="1"/>
      <c r="AB585" s="1" t="s">
        <v>3</v>
      </c>
      <c r="AC585" s="1" t="s">
        <v>3</v>
      </c>
      <c r="AD585" s="1" t="s">
        <v>3</v>
      </c>
      <c r="AE585" s="1" t="s">
        <v>3</v>
      </c>
      <c r="AF585" s="1" t="s">
        <v>3</v>
      </c>
      <c r="AG585" s="1" t="s">
        <v>3</v>
      </c>
      <c r="AH585" s="1"/>
      <c r="AI585" s="1"/>
      <c r="AJ585" s="1"/>
      <c r="AK585" s="1"/>
      <c r="AL585" s="1"/>
      <c r="AM585" s="1"/>
      <c r="AN585" s="1"/>
      <c r="AO585" s="1"/>
      <c r="AP585" s="1" t="s">
        <v>3</v>
      </c>
      <c r="AQ585" s="1" t="s">
        <v>3</v>
      </c>
      <c r="AR585" s="1" t="s">
        <v>3</v>
      </c>
      <c r="AS585" s="1"/>
      <c r="AT585" s="1"/>
      <c r="AU585" s="1"/>
      <c r="AV585" s="1"/>
      <c r="AW585" s="1"/>
      <c r="AX585" s="1"/>
      <c r="AY585" s="1"/>
      <c r="AZ585" s="1" t="s">
        <v>3</v>
      </c>
      <c r="BA585" s="1"/>
      <c r="BB585" s="1" t="s">
        <v>3</v>
      </c>
      <c r="BC585" s="1" t="s">
        <v>3</v>
      </c>
      <c r="BD585" s="1" t="s">
        <v>3</v>
      </c>
      <c r="BE585" s="1" t="s">
        <v>3</v>
      </c>
      <c r="BF585" s="1" t="s">
        <v>3</v>
      </c>
      <c r="BG585" s="1" t="s">
        <v>3</v>
      </c>
      <c r="BH585" s="1" t="s">
        <v>3</v>
      </c>
      <c r="BI585" s="1" t="s">
        <v>3</v>
      </c>
      <c r="BJ585" s="1" t="s">
        <v>3</v>
      </c>
      <c r="BK585" s="1" t="s">
        <v>3</v>
      </c>
      <c r="BL585" s="1" t="s">
        <v>3</v>
      </c>
      <c r="BM585" s="1" t="s">
        <v>3</v>
      </c>
      <c r="BN585" s="1" t="s">
        <v>3</v>
      </c>
      <c r="BO585" s="1" t="s">
        <v>3</v>
      </c>
      <c r="BP585" s="1" t="s">
        <v>3</v>
      </c>
      <c r="BQ585" s="1"/>
      <c r="BR585" s="1"/>
      <c r="BS585" s="1"/>
      <c r="BT585" s="1"/>
      <c r="BU585" s="1"/>
      <c r="BV585" s="1"/>
      <c r="BW585" s="1"/>
      <c r="BX585" s="1">
        <v>0</v>
      </c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>
        <v>0</v>
      </c>
    </row>
    <row r="587" spans="1:245" x14ac:dyDescent="0.2">
      <c r="A587" s="2">
        <v>52</v>
      </c>
      <c r="B587" s="2">
        <f t="shared" ref="B587:G587" si="422">B614</f>
        <v>1</v>
      </c>
      <c r="C587" s="2">
        <f t="shared" si="422"/>
        <v>5</v>
      </c>
      <c r="D587" s="2">
        <f t="shared" si="422"/>
        <v>585</v>
      </c>
      <c r="E587" s="2">
        <f t="shared" si="422"/>
        <v>0</v>
      </c>
      <c r="F587" s="2" t="str">
        <f t="shared" si="422"/>
        <v>Новый подраздел</v>
      </c>
      <c r="G587" s="2" t="str">
        <f t="shared" si="422"/>
        <v>Электроснабжение</v>
      </c>
      <c r="H587" s="2"/>
      <c r="I587" s="2"/>
      <c r="J587" s="2"/>
      <c r="K587" s="2"/>
      <c r="L587" s="2"/>
      <c r="M587" s="2"/>
      <c r="N587" s="2"/>
      <c r="O587" s="2">
        <f t="shared" ref="O587:AT587" si="423">O614</f>
        <v>238513.18</v>
      </c>
      <c r="P587" s="2">
        <f t="shared" si="423"/>
        <v>3062.23</v>
      </c>
      <c r="Q587" s="2">
        <f t="shared" si="423"/>
        <v>1.22</v>
      </c>
      <c r="R587" s="2">
        <f t="shared" si="423"/>
        <v>0</v>
      </c>
      <c r="S587" s="2">
        <f t="shared" si="423"/>
        <v>235449.73</v>
      </c>
      <c r="T587" s="2">
        <f t="shared" si="423"/>
        <v>0</v>
      </c>
      <c r="U587" s="2">
        <f t="shared" si="423"/>
        <v>378.05</v>
      </c>
      <c r="V587" s="2">
        <f t="shared" si="423"/>
        <v>0</v>
      </c>
      <c r="W587" s="2">
        <f t="shared" si="423"/>
        <v>0</v>
      </c>
      <c r="X587" s="2">
        <f t="shared" si="423"/>
        <v>164814.82</v>
      </c>
      <c r="Y587" s="2">
        <f t="shared" si="423"/>
        <v>23544.959999999999</v>
      </c>
      <c r="Z587" s="2">
        <f t="shared" si="423"/>
        <v>0</v>
      </c>
      <c r="AA587" s="2">
        <f t="shared" si="423"/>
        <v>0</v>
      </c>
      <c r="AB587" s="2">
        <f t="shared" si="423"/>
        <v>238513.18</v>
      </c>
      <c r="AC587" s="2">
        <f t="shared" si="423"/>
        <v>3062.23</v>
      </c>
      <c r="AD587" s="2">
        <f t="shared" si="423"/>
        <v>1.22</v>
      </c>
      <c r="AE587" s="2">
        <f t="shared" si="423"/>
        <v>0</v>
      </c>
      <c r="AF587" s="2">
        <f t="shared" si="423"/>
        <v>235449.73</v>
      </c>
      <c r="AG587" s="2">
        <f t="shared" si="423"/>
        <v>0</v>
      </c>
      <c r="AH587" s="2">
        <f t="shared" si="423"/>
        <v>378.05</v>
      </c>
      <c r="AI587" s="2">
        <f t="shared" si="423"/>
        <v>0</v>
      </c>
      <c r="AJ587" s="2">
        <f t="shared" si="423"/>
        <v>0</v>
      </c>
      <c r="AK587" s="2">
        <f t="shared" si="423"/>
        <v>164814.82</v>
      </c>
      <c r="AL587" s="2">
        <f t="shared" si="423"/>
        <v>23544.959999999999</v>
      </c>
      <c r="AM587" s="2">
        <f t="shared" si="423"/>
        <v>0</v>
      </c>
      <c r="AN587" s="2">
        <f t="shared" si="423"/>
        <v>0</v>
      </c>
      <c r="AO587" s="2">
        <f t="shared" si="423"/>
        <v>0</v>
      </c>
      <c r="AP587" s="2">
        <f t="shared" si="423"/>
        <v>0</v>
      </c>
      <c r="AQ587" s="2">
        <f t="shared" si="423"/>
        <v>0</v>
      </c>
      <c r="AR587" s="2">
        <f t="shared" si="423"/>
        <v>426872.96</v>
      </c>
      <c r="AS587" s="2">
        <f t="shared" si="423"/>
        <v>0</v>
      </c>
      <c r="AT587" s="2">
        <f t="shared" si="423"/>
        <v>0</v>
      </c>
      <c r="AU587" s="2">
        <f t="shared" ref="AU587:BZ587" si="424">AU614</f>
        <v>426872.96</v>
      </c>
      <c r="AV587" s="2">
        <f t="shared" si="424"/>
        <v>3062.23</v>
      </c>
      <c r="AW587" s="2">
        <f t="shared" si="424"/>
        <v>3062.23</v>
      </c>
      <c r="AX587" s="2">
        <f t="shared" si="424"/>
        <v>0</v>
      </c>
      <c r="AY587" s="2">
        <f t="shared" si="424"/>
        <v>3062.23</v>
      </c>
      <c r="AZ587" s="2">
        <f t="shared" si="424"/>
        <v>0</v>
      </c>
      <c r="BA587" s="2">
        <f t="shared" si="424"/>
        <v>0</v>
      </c>
      <c r="BB587" s="2">
        <f t="shared" si="424"/>
        <v>0</v>
      </c>
      <c r="BC587" s="2">
        <f t="shared" si="424"/>
        <v>0</v>
      </c>
      <c r="BD587" s="2">
        <f t="shared" si="424"/>
        <v>0</v>
      </c>
      <c r="BE587" s="2">
        <f t="shared" si="424"/>
        <v>0</v>
      </c>
      <c r="BF587" s="2">
        <f t="shared" si="424"/>
        <v>0</v>
      </c>
      <c r="BG587" s="2">
        <f t="shared" si="424"/>
        <v>0</v>
      </c>
      <c r="BH587" s="2">
        <f t="shared" si="424"/>
        <v>0</v>
      </c>
      <c r="BI587" s="2">
        <f t="shared" si="424"/>
        <v>0</v>
      </c>
      <c r="BJ587" s="2">
        <f t="shared" si="424"/>
        <v>0</v>
      </c>
      <c r="BK587" s="2">
        <f t="shared" si="424"/>
        <v>0</v>
      </c>
      <c r="BL587" s="2">
        <f t="shared" si="424"/>
        <v>0</v>
      </c>
      <c r="BM587" s="2">
        <f t="shared" si="424"/>
        <v>0</v>
      </c>
      <c r="BN587" s="2">
        <f t="shared" si="424"/>
        <v>0</v>
      </c>
      <c r="BO587" s="2">
        <f t="shared" si="424"/>
        <v>0</v>
      </c>
      <c r="BP587" s="2">
        <f t="shared" si="424"/>
        <v>0</v>
      </c>
      <c r="BQ587" s="2">
        <f t="shared" si="424"/>
        <v>0</v>
      </c>
      <c r="BR587" s="2">
        <f t="shared" si="424"/>
        <v>0</v>
      </c>
      <c r="BS587" s="2">
        <f t="shared" si="424"/>
        <v>0</v>
      </c>
      <c r="BT587" s="2">
        <f t="shared" si="424"/>
        <v>0</v>
      </c>
      <c r="BU587" s="2">
        <f t="shared" si="424"/>
        <v>0</v>
      </c>
      <c r="BV587" s="2">
        <f t="shared" si="424"/>
        <v>0</v>
      </c>
      <c r="BW587" s="2">
        <f t="shared" si="424"/>
        <v>0</v>
      </c>
      <c r="BX587" s="2">
        <f t="shared" si="424"/>
        <v>0</v>
      </c>
      <c r="BY587" s="2">
        <f t="shared" si="424"/>
        <v>0</v>
      </c>
      <c r="BZ587" s="2">
        <f t="shared" si="424"/>
        <v>0</v>
      </c>
      <c r="CA587" s="2">
        <f t="shared" ref="CA587:DF587" si="425">CA614</f>
        <v>426872.96</v>
      </c>
      <c r="CB587" s="2">
        <f t="shared" si="425"/>
        <v>0</v>
      </c>
      <c r="CC587" s="2">
        <f t="shared" si="425"/>
        <v>0</v>
      </c>
      <c r="CD587" s="2">
        <f t="shared" si="425"/>
        <v>426872.96</v>
      </c>
      <c r="CE587" s="2">
        <f t="shared" si="425"/>
        <v>3062.23</v>
      </c>
      <c r="CF587" s="2">
        <f t="shared" si="425"/>
        <v>3062.23</v>
      </c>
      <c r="CG587" s="2">
        <f t="shared" si="425"/>
        <v>0</v>
      </c>
      <c r="CH587" s="2">
        <f t="shared" si="425"/>
        <v>3062.23</v>
      </c>
      <c r="CI587" s="2">
        <f t="shared" si="425"/>
        <v>0</v>
      </c>
      <c r="CJ587" s="2">
        <f t="shared" si="425"/>
        <v>0</v>
      </c>
      <c r="CK587" s="2">
        <f t="shared" si="425"/>
        <v>0</v>
      </c>
      <c r="CL587" s="2">
        <f t="shared" si="425"/>
        <v>0</v>
      </c>
      <c r="CM587" s="2">
        <f t="shared" si="425"/>
        <v>0</v>
      </c>
      <c r="CN587" s="2">
        <f t="shared" si="425"/>
        <v>0</v>
      </c>
      <c r="CO587" s="2">
        <f t="shared" si="425"/>
        <v>0</v>
      </c>
      <c r="CP587" s="2">
        <f t="shared" si="425"/>
        <v>0</v>
      </c>
      <c r="CQ587" s="2">
        <f t="shared" si="425"/>
        <v>0</v>
      </c>
      <c r="CR587" s="2">
        <f t="shared" si="425"/>
        <v>0</v>
      </c>
      <c r="CS587" s="2">
        <f t="shared" si="425"/>
        <v>0</v>
      </c>
      <c r="CT587" s="2">
        <f t="shared" si="425"/>
        <v>0</v>
      </c>
      <c r="CU587" s="2">
        <f t="shared" si="425"/>
        <v>0</v>
      </c>
      <c r="CV587" s="2">
        <f t="shared" si="425"/>
        <v>0</v>
      </c>
      <c r="CW587" s="2">
        <f t="shared" si="425"/>
        <v>0</v>
      </c>
      <c r="CX587" s="2">
        <f t="shared" si="425"/>
        <v>0</v>
      </c>
      <c r="CY587" s="2">
        <f t="shared" si="425"/>
        <v>0</v>
      </c>
      <c r="CZ587" s="2">
        <f t="shared" si="425"/>
        <v>0</v>
      </c>
      <c r="DA587" s="2">
        <f t="shared" si="425"/>
        <v>0</v>
      </c>
      <c r="DB587" s="2">
        <f t="shared" si="425"/>
        <v>0</v>
      </c>
      <c r="DC587" s="2">
        <f t="shared" si="425"/>
        <v>0</v>
      </c>
      <c r="DD587" s="2">
        <f t="shared" si="425"/>
        <v>0</v>
      </c>
      <c r="DE587" s="2">
        <f t="shared" si="425"/>
        <v>0</v>
      </c>
      <c r="DF587" s="2">
        <f t="shared" si="425"/>
        <v>0</v>
      </c>
      <c r="DG587" s="3">
        <f t="shared" ref="DG587:EL587" si="426">DG614</f>
        <v>0</v>
      </c>
      <c r="DH587" s="3">
        <f t="shared" si="426"/>
        <v>0</v>
      </c>
      <c r="DI587" s="3">
        <f t="shared" si="426"/>
        <v>0</v>
      </c>
      <c r="DJ587" s="3">
        <f t="shared" si="426"/>
        <v>0</v>
      </c>
      <c r="DK587" s="3">
        <f t="shared" si="426"/>
        <v>0</v>
      </c>
      <c r="DL587" s="3">
        <f t="shared" si="426"/>
        <v>0</v>
      </c>
      <c r="DM587" s="3">
        <f t="shared" si="426"/>
        <v>0</v>
      </c>
      <c r="DN587" s="3">
        <f t="shared" si="426"/>
        <v>0</v>
      </c>
      <c r="DO587" s="3">
        <f t="shared" si="426"/>
        <v>0</v>
      </c>
      <c r="DP587" s="3">
        <f t="shared" si="426"/>
        <v>0</v>
      </c>
      <c r="DQ587" s="3">
        <f t="shared" si="426"/>
        <v>0</v>
      </c>
      <c r="DR587" s="3">
        <f t="shared" si="426"/>
        <v>0</v>
      </c>
      <c r="DS587" s="3">
        <f t="shared" si="426"/>
        <v>0</v>
      </c>
      <c r="DT587" s="3">
        <f t="shared" si="426"/>
        <v>0</v>
      </c>
      <c r="DU587" s="3">
        <f t="shared" si="426"/>
        <v>0</v>
      </c>
      <c r="DV587" s="3">
        <f t="shared" si="426"/>
        <v>0</v>
      </c>
      <c r="DW587" s="3">
        <f t="shared" si="426"/>
        <v>0</v>
      </c>
      <c r="DX587" s="3">
        <f t="shared" si="426"/>
        <v>0</v>
      </c>
      <c r="DY587" s="3">
        <f t="shared" si="426"/>
        <v>0</v>
      </c>
      <c r="DZ587" s="3">
        <f t="shared" si="426"/>
        <v>0</v>
      </c>
      <c r="EA587" s="3">
        <f t="shared" si="426"/>
        <v>0</v>
      </c>
      <c r="EB587" s="3">
        <f t="shared" si="426"/>
        <v>0</v>
      </c>
      <c r="EC587" s="3">
        <f t="shared" si="426"/>
        <v>0</v>
      </c>
      <c r="ED587" s="3">
        <f t="shared" si="426"/>
        <v>0</v>
      </c>
      <c r="EE587" s="3">
        <f t="shared" si="426"/>
        <v>0</v>
      </c>
      <c r="EF587" s="3">
        <f t="shared" si="426"/>
        <v>0</v>
      </c>
      <c r="EG587" s="3">
        <f t="shared" si="426"/>
        <v>0</v>
      </c>
      <c r="EH587" s="3">
        <f t="shared" si="426"/>
        <v>0</v>
      </c>
      <c r="EI587" s="3">
        <f t="shared" si="426"/>
        <v>0</v>
      </c>
      <c r="EJ587" s="3">
        <f t="shared" si="426"/>
        <v>0</v>
      </c>
      <c r="EK587" s="3">
        <f t="shared" si="426"/>
        <v>0</v>
      </c>
      <c r="EL587" s="3">
        <f t="shared" si="426"/>
        <v>0</v>
      </c>
      <c r="EM587" s="3">
        <f t="shared" ref="EM587:FR587" si="427">EM614</f>
        <v>0</v>
      </c>
      <c r="EN587" s="3">
        <f t="shared" si="427"/>
        <v>0</v>
      </c>
      <c r="EO587" s="3">
        <f t="shared" si="427"/>
        <v>0</v>
      </c>
      <c r="EP587" s="3">
        <f t="shared" si="427"/>
        <v>0</v>
      </c>
      <c r="EQ587" s="3">
        <f t="shared" si="427"/>
        <v>0</v>
      </c>
      <c r="ER587" s="3">
        <f t="shared" si="427"/>
        <v>0</v>
      </c>
      <c r="ES587" s="3">
        <f t="shared" si="427"/>
        <v>0</v>
      </c>
      <c r="ET587" s="3">
        <f t="shared" si="427"/>
        <v>0</v>
      </c>
      <c r="EU587" s="3">
        <f t="shared" si="427"/>
        <v>0</v>
      </c>
      <c r="EV587" s="3">
        <f t="shared" si="427"/>
        <v>0</v>
      </c>
      <c r="EW587" s="3">
        <f t="shared" si="427"/>
        <v>0</v>
      </c>
      <c r="EX587" s="3">
        <f t="shared" si="427"/>
        <v>0</v>
      </c>
      <c r="EY587" s="3">
        <f t="shared" si="427"/>
        <v>0</v>
      </c>
      <c r="EZ587" s="3">
        <f t="shared" si="427"/>
        <v>0</v>
      </c>
      <c r="FA587" s="3">
        <f t="shared" si="427"/>
        <v>0</v>
      </c>
      <c r="FB587" s="3">
        <f t="shared" si="427"/>
        <v>0</v>
      </c>
      <c r="FC587" s="3">
        <f t="shared" si="427"/>
        <v>0</v>
      </c>
      <c r="FD587" s="3">
        <f t="shared" si="427"/>
        <v>0</v>
      </c>
      <c r="FE587" s="3">
        <f t="shared" si="427"/>
        <v>0</v>
      </c>
      <c r="FF587" s="3">
        <f t="shared" si="427"/>
        <v>0</v>
      </c>
      <c r="FG587" s="3">
        <f t="shared" si="427"/>
        <v>0</v>
      </c>
      <c r="FH587" s="3">
        <f t="shared" si="427"/>
        <v>0</v>
      </c>
      <c r="FI587" s="3">
        <f t="shared" si="427"/>
        <v>0</v>
      </c>
      <c r="FJ587" s="3">
        <f t="shared" si="427"/>
        <v>0</v>
      </c>
      <c r="FK587" s="3">
        <f t="shared" si="427"/>
        <v>0</v>
      </c>
      <c r="FL587" s="3">
        <f t="shared" si="427"/>
        <v>0</v>
      </c>
      <c r="FM587" s="3">
        <f t="shared" si="427"/>
        <v>0</v>
      </c>
      <c r="FN587" s="3">
        <f t="shared" si="427"/>
        <v>0</v>
      </c>
      <c r="FO587" s="3">
        <f t="shared" si="427"/>
        <v>0</v>
      </c>
      <c r="FP587" s="3">
        <f t="shared" si="427"/>
        <v>0</v>
      </c>
      <c r="FQ587" s="3">
        <f t="shared" si="427"/>
        <v>0</v>
      </c>
      <c r="FR587" s="3">
        <f t="shared" si="427"/>
        <v>0</v>
      </c>
      <c r="FS587" s="3">
        <f t="shared" ref="FS587:GX587" si="428">FS614</f>
        <v>0</v>
      </c>
      <c r="FT587" s="3">
        <f t="shared" si="428"/>
        <v>0</v>
      </c>
      <c r="FU587" s="3">
        <f t="shared" si="428"/>
        <v>0</v>
      </c>
      <c r="FV587" s="3">
        <f t="shared" si="428"/>
        <v>0</v>
      </c>
      <c r="FW587" s="3">
        <f t="shared" si="428"/>
        <v>0</v>
      </c>
      <c r="FX587" s="3">
        <f t="shared" si="428"/>
        <v>0</v>
      </c>
      <c r="FY587" s="3">
        <f t="shared" si="428"/>
        <v>0</v>
      </c>
      <c r="FZ587" s="3">
        <f t="shared" si="428"/>
        <v>0</v>
      </c>
      <c r="GA587" s="3">
        <f t="shared" si="428"/>
        <v>0</v>
      </c>
      <c r="GB587" s="3">
        <f t="shared" si="428"/>
        <v>0</v>
      </c>
      <c r="GC587" s="3">
        <f t="shared" si="428"/>
        <v>0</v>
      </c>
      <c r="GD587" s="3">
        <f t="shared" si="428"/>
        <v>0</v>
      </c>
      <c r="GE587" s="3">
        <f t="shared" si="428"/>
        <v>0</v>
      </c>
      <c r="GF587" s="3">
        <f t="shared" si="428"/>
        <v>0</v>
      </c>
      <c r="GG587" s="3">
        <f t="shared" si="428"/>
        <v>0</v>
      </c>
      <c r="GH587" s="3">
        <f t="shared" si="428"/>
        <v>0</v>
      </c>
      <c r="GI587" s="3">
        <f t="shared" si="428"/>
        <v>0</v>
      </c>
      <c r="GJ587" s="3">
        <f t="shared" si="428"/>
        <v>0</v>
      </c>
      <c r="GK587" s="3">
        <f t="shared" si="428"/>
        <v>0</v>
      </c>
      <c r="GL587" s="3">
        <f t="shared" si="428"/>
        <v>0</v>
      </c>
      <c r="GM587" s="3">
        <f t="shared" si="428"/>
        <v>0</v>
      </c>
      <c r="GN587" s="3">
        <f t="shared" si="428"/>
        <v>0</v>
      </c>
      <c r="GO587" s="3">
        <f t="shared" si="428"/>
        <v>0</v>
      </c>
      <c r="GP587" s="3">
        <f t="shared" si="428"/>
        <v>0</v>
      </c>
      <c r="GQ587" s="3">
        <f t="shared" si="428"/>
        <v>0</v>
      </c>
      <c r="GR587" s="3">
        <f t="shared" si="428"/>
        <v>0</v>
      </c>
      <c r="GS587" s="3">
        <f t="shared" si="428"/>
        <v>0</v>
      </c>
      <c r="GT587" s="3">
        <f t="shared" si="428"/>
        <v>0</v>
      </c>
      <c r="GU587" s="3">
        <f t="shared" si="428"/>
        <v>0</v>
      </c>
      <c r="GV587" s="3">
        <f t="shared" si="428"/>
        <v>0</v>
      </c>
      <c r="GW587" s="3">
        <f t="shared" si="428"/>
        <v>0</v>
      </c>
      <c r="GX587" s="3">
        <f t="shared" si="428"/>
        <v>0</v>
      </c>
    </row>
    <row r="589" spans="1:245" x14ac:dyDescent="0.2">
      <c r="A589">
        <v>17</v>
      </c>
      <c r="B589">
        <v>1</v>
      </c>
      <c r="D589">
        <f>ROW(EtalonRes!A294)</f>
        <v>294</v>
      </c>
      <c r="E589" t="s">
        <v>3</v>
      </c>
      <c r="F589" t="s">
        <v>414</v>
      </c>
      <c r="G589" t="s">
        <v>415</v>
      </c>
      <c r="H589" t="s">
        <v>32</v>
      </c>
      <c r="I589">
        <v>1</v>
      </c>
      <c r="J589">
        <v>0</v>
      </c>
      <c r="K589">
        <v>1</v>
      </c>
      <c r="O589">
        <f t="shared" ref="O589:O612" si="429">ROUND(CP589,2)</f>
        <v>5829.2</v>
      </c>
      <c r="P589">
        <f t="shared" ref="P589:P612" si="430">ROUND(CQ589*I589,2)</f>
        <v>0</v>
      </c>
      <c r="Q589">
        <f t="shared" ref="Q589:Q612" si="431">ROUND(CR589*I589,2)</f>
        <v>0</v>
      </c>
      <c r="R589">
        <f t="shared" ref="R589:R612" si="432">ROUND(CS589*I589,2)</f>
        <v>0</v>
      </c>
      <c r="S589">
        <f t="shared" ref="S589:S612" si="433">ROUND(CT589*I589,2)</f>
        <v>5829.2</v>
      </c>
      <c r="T589">
        <f t="shared" ref="T589:T612" si="434">ROUND(CU589*I589,2)</f>
        <v>0</v>
      </c>
      <c r="U589">
        <f t="shared" ref="U589:U612" si="435">CV589*I589</f>
        <v>9.44</v>
      </c>
      <c r="V589">
        <f t="shared" ref="V589:V612" si="436">CW589*I589</f>
        <v>0</v>
      </c>
      <c r="W589">
        <f t="shared" ref="W589:W612" si="437">ROUND(CX589*I589,2)</f>
        <v>0</v>
      </c>
      <c r="X589">
        <f t="shared" ref="X589:X612" si="438">ROUND(CY589,2)</f>
        <v>4080.44</v>
      </c>
      <c r="Y589">
        <f t="shared" ref="Y589:Y612" si="439">ROUND(CZ589,2)</f>
        <v>582.91999999999996</v>
      </c>
      <c r="AA589">
        <v>-1</v>
      </c>
      <c r="AB589">
        <f t="shared" ref="AB589:AB612" si="440">ROUND((AC589+AD589+AF589),6)</f>
        <v>5829.2</v>
      </c>
      <c r="AC589">
        <f>ROUND(((ES589*118)),6)</f>
        <v>0</v>
      </c>
      <c r="AD589">
        <f>ROUND(((((ET589*118))-((EU589*118)))+AE589),6)</f>
        <v>0</v>
      </c>
      <c r="AE589">
        <f>ROUND(((EU589*118)),6)</f>
        <v>0</v>
      </c>
      <c r="AF589">
        <f>ROUND(((EV589*118)),6)</f>
        <v>5829.2</v>
      </c>
      <c r="AG589">
        <f t="shared" ref="AG589:AG612" si="441">ROUND((AP589),6)</f>
        <v>0</v>
      </c>
      <c r="AH589">
        <f>((EW589*118))</f>
        <v>9.44</v>
      </c>
      <c r="AI589">
        <f>((EX589*118))</f>
        <v>0</v>
      </c>
      <c r="AJ589">
        <f t="shared" ref="AJ589:AJ612" si="442">(AS589)</f>
        <v>0</v>
      </c>
      <c r="AK589">
        <v>49.4</v>
      </c>
      <c r="AL589">
        <v>0</v>
      </c>
      <c r="AM589">
        <v>0</v>
      </c>
      <c r="AN589">
        <v>0</v>
      </c>
      <c r="AO589">
        <v>49.4</v>
      </c>
      <c r="AP589">
        <v>0</v>
      </c>
      <c r="AQ589">
        <v>0.08</v>
      </c>
      <c r="AR589">
        <v>0</v>
      </c>
      <c r="AS589">
        <v>0</v>
      </c>
      <c r="AT589">
        <v>70</v>
      </c>
      <c r="AU589">
        <v>10</v>
      </c>
      <c r="AV589">
        <v>1</v>
      </c>
      <c r="AW589">
        <v>1</v>
      </c>
      <c r="AZ589">
        <v>1</v>
      </c>
      <c r="BA589">
        <v>1</v>
      </c>
      <c r="BB589">
        <v>1</v>
      </c>
      <c r="BC589">
        <v>1</v>
      </c>
      <c r="BD589" t="s">
        <v>3</v>
      </c>
      <c r="BE589" t="s">
        <v>3</v>
      </c>
      <c r="BF589" t="s">
        <v>3</v>
      </c>
      <c r="BG589" t="s">
        <v>3</v>
      </c>
      <c r="BH589">
        <v>0</v>
      </c>
      <c r="BI589">
        <v>4</v>
      </c>
      <c r="BJ589" t="s">
        <v>416</v>
      </c>
      <c r="BM589">
        <v>0</v>
      </c>
      <c r="BN589">
        <v>0</v>
      </c>
      <c r="BO589" t="s">
        <v>3</v>
      </c>
      <c r="BP589">
        <v>0</v>
      </c>
      <c r="BQ589">
        <v>1</v>
      </c>
      <c r="BR589">
        <v>0</v>
      </c>
      <c r="BS589">
        <v>1</v>
      </c>
      <c r="BT589">
        <v>1</v>
      </c>
      <c r="BU589">
        <v>1</v>
      </c>
      <c r="BV589">
        <v>1</v>
      </c>
      <c r="BW589">
        <v>1</v>
      </c>
      <c r="BX589">
        <v>1</v>
      </c>
      <c r="BY589" t="s">
        <v>3</v>
      </c>
      <c r="BZ589">
        <v>70</v>
      </c>
      <c r="CA589">
        <v>10</v>
      </c>
      <c r="CB589" t="s">
        <v>3</v>
      </c>
      <c r="CE589">
        <v>0</v>
      </c>
      <c r="CF589">
        <v>0</v>
      </c>
      <c r="CG589">
        <v>0</v>
      </c>
      <c r="CM589">
        <v>0</v>
      </c>
      <c r="CN589" t="s">
        <v>3</v>
      </c>
      <c r="CO589">
        <v>0</v>
      </c>
      <c r="CP589">
        <f t="shared" ref="CP589:CP612" si="443">(P589+Q589+S589)</f>
        <v>5829.2</v>
      </c>
      <c r="CQ589">
        <f t="shared" ref="CQ589:CQ612" si="444">(AC589*BC589*AW589)</f>
        <v>0</v>
      </c>
      <c r="CR589">
        <f>(((((ET589*118))*BB589-((EU589*118))*BS589)+AE589*BS589)*AV589)</f>
        <v>0</v>
      </c>
      <c r="CS589">
        <f t="shared" ref="CS589:CS612" si="445">(AE589*BS589*AV589)</f>
        <v>0</v>
      </c>
      <c r="CT589">
        <f t="shared" ref="CT589:CT612" si="446">(AF589*BA589*AV589)</f>
        <v>5829.2</v>
      </c>
      <c r="CU589">
        <f t="shared" ref="CU589:CU612" si="447">AG589</f>
        <v>0</v>
      </c>
      <c r="CV589">
        <f t="shared" ref="CV589:CV612" si="448">(AH589*AV589)</f>
        <v>9.44</v>
      </c>
      <c r="CW589">
        <f t="shared" ref="CW589:CW612" si="449">AI589</f>
        <v>0</v>
      </c>
      <c r="CX589">
        <f t="shared" ref="CX589:CX612" si="450">AJ589</f>
        <v>0</v>
      </c>
      <c r="CY589">
        <f t="shared" ref="CY589:CY612" si="451">((S589*BZ589)/100)</f>
        <v>4080.44</v>
      </c>
      <c r="CZ589">
        <f t="shared" ref="CZ589:CZ612" si="452">((S589*CA589)/100)</f>
        <v>582.91999999999996</v>
      </c>
      <c r="DC589" t="s">
        <v>3</v>
      </c>
      <c r="DD589" t="s">
        <v>383</v>
      </c>
      <c r="DE589" t="s">
        <v>383</v>
      </c>
      <c r="DF589" t="s">
        <v>383</v>
      </c>
      <c r="DG589" t="s">
        <v>383</v>
      </c>
      <c r="DH589" t="s">
        <v>3</v>
      </c>
      <c r="DI589" t="s">
        <v>383</v>
      </c>
      <c r="DJ589" t="s">
        <v>383</v>
      </c>
      <c r="DK589" t="s">
        <v>3</v>
      </c>
      <c r="DL589" t="s">
        <v>3</v>
      </c>
      <c r="DM589" t="s">
        <v>3</v>
      </c>
      <c r="DN589">
        <v>0</v>
      </c>
      <c r="DO589">
        <v>0</v>
      </c>
      <c r="DP589">
        <v>1</v>
      </c>
      <c r="DQ589">
        <v>1</v>
      </c>
      <c r="DU589">
        <v>16987630</v>
      </c>
      <c r="DV589" t="s">
        <v>32</v>
      </c>
      <c r="DW589" t="s">
        <v>32</v>
      </c>
      <c r="DX589">
        <v>1</v>
      </c>
      <c r="DZ589" t="s">
        <v>3</v>
      </c>
      <c r="EA589" t="s">
        <v>3</v>
      </c>
      <c r="EB589" t="s">
        <v>3</v>
      </c>
      <c r="EC589" t="s">
        <v>3</v>
      </c>
      <c r="EE589">
        <v>1441815344</v>
      </c>
      <c r="EF589">
        <v>1</v>
      </c>
      <c r="EG589" t="s">
        <v>21</v>
      </c>
      <c r="EH589">
        <v>0</v>
      </c>
      <c r="EI589" t="s">
        <v>3</v>
      </c>
      <c r="EJ589">
        <v>4</v>
      </c>
      <c r="EK589">
        <v>0</v>
      </c>
      <c r="EL589" t="s">
        <v>22</v>
      </c>
      <c r="EM589" t="s">
        <v>23</v>
      </c>
      <c r="EO589" t="s">
        <v>3</v>
      </c>
      <c r="EQ589">
        <v>1024</v>
      </c>
      <c r="ER589">
        <v>49.4</v>
      </c>
      <c r="ES589">
        <v>0</v>
      </c>
      <c r="ET589">
        <v>0</v>
      </c>
      <c r="EU589">
        <v>0</v>
      </c>
      <c r="EV589">
        <v>49.4</v>
      </c>
      <c r="EW589">
        <v>0.08</v>
      </c>
      <c r="EX589">
        <v>0</v>
      </c>
      <c r="EY589">
        <v>0</v>
      </c>
      <c r="FQ589">
        <v>0</v>
      </c>
      <c r="FR589">
        <f t="shared" ref="FR589:FR612" si="453">ROUND(IF(BI589=3,GM589,0),2)</f>
        <v>0</v>
      </c>
      <c r="FS589">
        <v>0</v>
      </c>
      <c r="FX589">
        <v>70</v>
      </c>
      <c r="FY589">
        <v>10</v>
      </c>
      <c r="GA589" t="s">
        <v>3</v>
      </c>
      <c r="GD589">
        <v>0</v>
      </c>
      <c r="GF589">
        <v>-618912181</v>
      </c>
      <c r="GG589">
        <v>2</v>
      </c>
      <c r="GH589">
        <v>1</v>
      </c>
      <c r="GI589">
        <v>-2</v>
      </c>
      <c r="GJ589">
        <v>0</v>
      </c>
      <c r="GK589">
        <f>ROUND(R589*(R12)/100,2)</f>
        <v>0</v>
      </c>
      <c r="GL589">
        <f t="shared" ref="GL589:GL612" si="454">ROUND(IF(AND(BH589=3,BI589=3,FS589&lt;&gt;0),P589,0),2)</f>
        <v>0</v>
      </c>
      <c r="GM589">
        <f t="shared" ref="GM589:GM612" si="455">ROUND(O589+X589+Y589+GK589,2)+GX589</f>
        <v>10492.56</v>
      </c>
      <c r="GN589">
        <f t="shared" ref="GN589:GN612" si="456">IF(OR(BI589=0,BI589=1),GM589-GX589,0)</f>
        <v>0</v>
      </c>
      <c r="GO589">
        <f t="shared" ref="GO589:GO612" si="457">IF(BI589=2,GM589-GX589,0)</f>
        <v>0</v>
      </c>
      <c r="GP589">
        <f t="shared" ref="GP589:GP612" si="458">IF(BI589=4,GM589-GX589,0)</f>
        <v>10492.56</v>
      </c>
      <c r="GR589">
        <v>0</v>
      </c>
      <c r="GS589">
        <v>3</v>
      </c>
      <c r="GT589">
        <v>0</v>
      </c>
      <c r="GU589" t="s">
        <v>3</v>
      </c>
      <c r="GV589">
        <f t="shared" ref="GV589:GV612" si="459">ROUND((GT589),6)</f>
        <v>0</v>
      </c>
      <c r="GW589">
        <v>1</v>
      </c>
      <c r="GX589">
        <f t="shared" ref="GX589:GX612" si="460">ROUND(HC589*I589,2)</f>
        <v>0</v>
      </c>
      <c r="HA589">
        <v>0</v>
      </c>
      <c r="HB589">
        <v>0</v>
      </c>
      <c r="HC589">
        <f t="shared" ref="HC589:HC612" si="461">GV589*GW589</f>
        <v>0</v>
      </c>
      <c r="HE589" t="s">
        <v>3</v>
      </c>
      <c r="HF589" t="s">
        <v>3</v>
      </c>
      <c r="HM589" t="s">
        <v>3</v>
      </c>
      <c r="HN589" t="s">
        <v>3</v>
      </c>
      <c r="HO589" t="s">
        <v>3</v>
      </c>
      <c r="HP589" t="s">
        <v>3</v>
      </c>
      <c r="HQ589" t="s">
        <v>3</v>
      </c>
      <c r="IK589">
        <v>0</v>
      </c>
    </row>
    <row r="590" spans="1:245" x14ac:dyDescent="0.2">
      <c r="A590">
        <v>17</v>
      </c>
      <c r="B590">
        <v>1</v>
      </c>
      <c r="D590">
        <f>ROW(EtalonRes!A296)</f>
        <v>296</v>
      </c>
      <c r="E590" t="s">
        <v>3</v>
      </c>
      <c r="F590" t="s">
        <v>417</v>
      </c>
      <c r="G590" t="s">
        <v>418</v>
      </c>
      <c r="H590" t="s">
        <v>32</v>
      </c>
      <c r="I590">
        <v>1</v>
      </c>
      <c r="J590">
        <v>0</v>
      </c>
      <c r="K590">
        <v>1</v>
      </c>
      <c r="O590">
        <f t="shared" si="429"/>
        <v>673.16</v>
      </c>
      <c r="P590">
        <f t="shared" si="430"/>
        <v>6.28</v>
      </c>
      <c r="Q590">
        <f t="shared" si="431"/>
        <v>0</v>
      </c>
      <c r="R590">
        <f t="shared" si="432"/>
        <v>0</v>
      </c>
      <c r="S590">
        <f t="shared" si="433"/>
        <v>666.88</v>
      </c>
      <c r="T590">
        <f t="shared" si="434"/>
        <v>0</v>
      </c>
      <c r="U590">
        <f t="shared" si="435"/>
        <v>1.08</v>
      </c>
      <c r="V590">
        <f t="shared" si="436"/>
        <v>0</v>
      </c>
      <c r="W590">
        <f t="shared" si="437"/>
        <v>0</v>
      </c>
      <c r="X590">
        <f t="shared" si="438"/>
        <v>466.82</v>
      </c>
      <c r="Y590">
        <f t="shared" si="439"/>
        <v>66.69</v>
      </c>
      <c r="AA590">
        <v>-1</v>
      </c>
      <c r="AB590">
        <f t="shared" si="440"/>
        <v>673.16</v>
      </c>
      <c r="AC590">
        <f>ROUND(((ES590*4)),6)</f>
        <v>6.28</v>
      </c>
      <c r="AD590">
        <f>ROUND(((((ET590*4))-((EU590*4)))+AE590),6)</f>
        <v>0</v>
      </c>
      <c r="AE590">
        <f>ROUND(((EU590*4)),6)</f>
        <v>0</v>
      </c>
      <c r="AF590">
        <f>ROUND(((EV590*4)),6)</f>
        <v>666.88</v>
      </c>
      <c r="AG590">
        <f t="shared" si="441"/>
        <v>0</v>
      </c>
      <c r="AH590">
        <f>((EW590*4))</f>
        <v>1.08</v>
      </c>
      <c r="AI590">
        <f>((EX590*4))</f>
        <v>0</v>
      </c>
      <c r="AJ590">
        <f t="shared" si="442"/>
        <v>0</v>
      </c>
      <c r="AK590">
        <v>168.29</v>
      </c>
      <c r="AL590">
        <v>1.57</v>
      </c>
      <c r="AM590">
        <v>0</v>
      </c>
      <c r="AN590">
        <v>0</v>
      </c>
      <c r="AO590">
        <v>166.72</v>
      </c>
      <c r="AP590">
        <v>0</v>
      </c>
      <c r="AQ590">
        <v>0.27</v>
      </c>
      <c r="AR590">
        <v>0</v>
      </c>
      <c r="AS590">
        <v>0</v>
      </c>
      <c r="AT590">
        <v>70</v>
      </c>
      <c r="AU590">
        <v>10</v>
      </c>
      <c r="AV590">
        <v>1</v>
      </c>
      <c r="AW590">
        <v>1</v>
      </c>
      <c r="AZ590">
        <v>1</v>
      </c>
      <c r="BA590">
        <v>1</v>
      </c>
      <c r="BB590">
        <v>1</v>
      </c>
      <c r="BC590">
        <v>1</v>
      </c>
      <c r="BD590" t="s">
        <v>3</v>
      </c>
      <c r="BE590" t="s">
        <v>3</v>
      </c>
      <c r="BF590" t="s">
        <v>3</v>
      </c>
      <c r="BG590" t="s">
        <v>3</v>
      </c>
      <c r="BH590">
        <v>0</v>
      </c>
      <c r="BI590">
        <v>4</v>
      </c>
      <c r="BJ590" t="s">
        <v>419</v>
      </c>
      <c r="BM590">
        <v>0</v>
      </c>
      <c r="BN590">
        <v>0</v>
      </c>
      <c r="BO590" t="s">
        <v>3</v>
      </c>
      <c r="BP590">
        <v>0</v>
      </c>
      <c r="BQ590">
        <v>1</v>
      </c>
      <c r="BR590">
        <v>0</v>
      </c>
      <c r="BS590">
        <v>1</v>
      </c>
      <c r="BT590">
        <v>1</v>
      </c>
      <c r="BU590">
        <v>1</v>
      </c>
      <c r="BV590">
        <v>1</v>
      </c>
      <c r="BW590">
        <v>1</v>
      </c>
      <c r="BX590">
        <v>1</v>
      </c>
      <c r="BY590" t="s">
        <v>3</v>
      </c>
      <c r="BZ590">
        <v>70</v>
      </c>
      <c r="CA590">
        <v>10</v>
      </c>
      <c r="CB590" t="s">
        <v>3</v>
      </c>
      <c r="CE590">
        <v>0</v>
      </c>
      <c r="CF590">
        <v>0</v>
      </c>
      <c r="CG590">
        <v>0</v>
      </c>
      <c r="CM590">
        <v>0</v>
      </c>
      <c r="CN590" t="s">
        <v>3</v>
      </c>
      <c r="CO590">
        <v>0</v>
      </c>
      <c r="CP590">
        <f t="shared" si="443"/>
        <v>673.16</v>
      </c>
      <c r="CQ590">
        <f t="shared" si="444"/>
        <v>6.28</v>
      </c>
      <c r="CR590">
        <f>(((((ET590*4))*BB590-((EU590*4))*BS590)+AE590*BS590)*AV590)</f>
        <v>0</v>
      </c>
      <c r="CS590">
        <f t="shared" si="445"/>
        <v>0</v>
      </c>
      <c r="CT590">
        <f t="shared" si="446"/>
        <v>666.88</v>
      </c>
      <c r="CU590">
        <f t="shared" si="447"/>
        <v>0</v>
      </c>
      <c r="CV590">
        <f t="shared" si="448"/>
        <v>1.08</v>
      </c>
      <c r="CW590">
        <f t="shared" si="449"/>
        <v>0</v>
      </c>
      <c r="CX590">
        <f t="shared" si="450"/>
        <v>0</v>
      </c>
      <c r="CY590">
        <f t="shared" si="451"/>
        <v>466.81599999999997</v>
      </c>
      <c r="CZ590">
        <f t="shared" si="452"/>
        <v>66.688000000000002</v>
      </c>
      <c r="DC590" t="s">
        <v>3</v>
      </c>
      <c r="DD590" t="s">
        <v>20</v>
      </c>
      <c r="DE590" t="s">
        <v>20</v>
      </c>
      <c r="DF590" t="s">
        <v>20</v>
      </c>
      <c r="DG590" t="s">
        <v>20</v>
      </c>
      <c r="DH590" t="s">
        <v>3</v>
      </c>
      <c r="DI590" t="s">
        <v>20</v>
      </c>
      <c r="DJ590" t="s">
        <v>20</v>
      </c>
      <c r="DK590" t="s">
        <v>3</v>
      </c>
      <c r="DL590" t="s">
        <v>3</v>
      </c>
      <c r="DM590" t="s">
        <v>3</v>
      </c>
      <c r="DN590">
        <v>0</v>
      </c>
      <c r="DO590">
        <v>0</v>
      </c>
      <c r="DP590">
        <v>1</v>
      </c>
      <c r="DQ590">
        <v>1</v>
      </c>
      <c r="DU590">
        <v>16987630</v>
      </c>
      <c r="DV590" t="s">
        <v>32</v>
      </c>
      <c r="DW590" t="s">
        <v>32</v>
      </c>
      <c r="DX590">
        <v>1</v>
      </c>
      <c r="DZ590" t="s">
        <v>3</v>
      </c>
      <c r="EA590" t="s">
        <v>3</v>
      </c>
      <c r="EB590" t="s">
        <v>3</v>
      </c>
      <c r="EC590" t="s">
        <v>3</v>
      </c>
      <c r="EE590">
        <v>1441815344</v>
      </c>
      <c r="EF590">
        <v>1</v>
      </c>
      <c r="EG590" t="s">
        <v>21</v>
      </c>
      <c r="EH590">
        <v>0</v>
      </c>
      <c r="EI590" t="s">
        <v>3</v>
      </c>
      <c r="EJ590">
        <v>4</v>
      </c>
      <c r="EK590">
        <v>0</v>
      </c>
      <c r="EL590" t="s">
        <v>22</v>
      </c>
      <c r="EM590" t="s">
        <v>23</v>
      </c>
      <c r="EO590" t="s">
        <v>3</v>
      </c>
      <c r="EQ590">
        <v>1024</v>
      </c>
      <c r="ER590">
        <v>168.29</v>
      </c>
      <c r="ES590">
        <v>1.57</v>
      </c>
      <c r="ET590">
        <v>0</v>
      </c>
      <c r="EU590">
        <v>0</v>
      </c>
      <c r="EV590">
        <v>166.72</v>
      </c>
      <c r="EW590">
        <v>0.27</v>
      </c>
      <c r="EX590">
        <v>0</v>
      </c>
      <c r="EY590">
        <v>0</v>
      </c>
      <c r="FQ590">
        <v>0</v>
      </c>
      <c r="FR590">
        <f t="shared" si="453"/>
        <v>0</v>
      </c>
      <c r="FS590">
        <v>0</v>
      </c>
      <c r="FX590">
        <v>70</v>
      </c>
      <c r="FY590">
        <v>10</v>
      </c>
      <c r="GA590" t="s">
        <v>3</v>
      </c>
      <c r="GD590">
        <v>0</v>
      </c>
      <c r="GF590">
        <v>96153764</v>
      </c>
      <c r="GG590">
        <v>2</v>
      </c>
      <c r="GH590">
        <v>1</v>
      </c>
      <c r="GI590">
        <v>-2</v>
      </c>
      <c r="GJ590">
        <v>0</v>
      </c>
      <c r="GK590">
        <f>ROUND(R590*(R12)/100,2)</f>
        <v>0</v>
      </c>
      <c r="GL590">
        <f t="shared" si="454"/>
        <v>0</v>
      </c>
      <c r="GM590">
        <f t="shared" si="455"/>
        <v>1206.67</v>
      </c>
      <c r="GN590">
        <f t="shared" si="456"/>
        <v>0</v>
      </c>
      <c r="GO590">
        <f t="shared" si="457"/>
        <v>0</v>
      </c>
      <c r="GP590">
        <f t="shared" si="458"/>
        <v>1206.67</v>
      </c>
      <c r="GR590">
        <v>0</v>
      </c>
      <c r="GS590">
        <v>3</v>
      </c>
      <c r="GT590">
        <v>0</v>
      </c>
      <c r="GU590" t="s">
        <v>3</v>
      </c>
      <c r="GV590">
        <f t="shared" si="459"/>
        <v>0</v>
      </c>
      <c r="GW590">
        <v>1</v>
      </c>
      <c r="GX590">
        <f t="shared" si="460"/>
        <v>0</v>
      </c>
      <c r="HA590">
        <v>0</v>
      </c>
      <c r="HB590">
        <v>0</v>
      </c>
      <c r="HC590">
        <f t="shared" si="461"/>
        <v>0</v>
      </c>
      <c r="HE590" t="s">
        <v>3</v>
      </c>
      <c r="HF590" t="s">
        <v>3</v>
      </c>
      <c r="HM590" t="s">
        <v>3</v>
      </c>
      <c r="HN590" t="s">
        <v>3</v>
      </c>
      <c r="HO590" t="s">
        <v>3</v>
      </c>
      <c r="HP590" t="s">
        <v>3</v>
      </c>
      <c r="HQ590" t="s">
        <v>3</v>
      </c>
      <c r="IK590">
        <v>0</v>
      </c>
    </row>
    <row r="591" spans="1:245" x14ac:dyDescent="0.2">
      <c r="A591">
        <v>17</v>
      </c>
      <c r="B591">
        <v>1</v>
      </c>
      <c r="D591">
        <f>ROW(EtalonRes!A299)</f>
        <v>299</v>
      </c>
      <c r="E591" t="s">
        <v>420</v>
      </c>
      <c r="F591" t="s">
        <v>271</v>
      </c>
      <c r="G591" t="s">
        <v>272</v>
      </c>
      <c r="H591" t="s">
        <v>32</v>
      </c>
      <c r="I591">
        <v>9</v>
      </c>
      <c r="J591">
        <v>0</v>
      </c>
      <c r="K591">
        <v>9</v>
      </c>
      <c r="O591">
        <f t="shared" si="429"/>
        <v>7827.48</v>
      </c>
      <c r="P591">
        <f t="shared" si="430"/>
        <v>163.08000000000001</v>
      </c>
      <c r="Q591">
        <f t="shared" si="431"/>
        <v>0</v>
      </c>
      <c r="R591">
        <f t="shared" si="432"/>
        <v>0</v>
      </c>
      <c r="S591">
        <f t="shared" si="433"/>
        <v>7664.4</v>
      </c>
      <c r="T591">
        <f t="shared" si="434"/>
        <v>0</v>
      </c>
      <c r="U591">
        <f t="shared" si="435"/>
        <v>10.799999999999999</v>
      </c>
      <c r="V591">
        <f t="shared" si="436"/>
        <v>0</v>
      </c>
      <c r="W591">
        <f t="shared" si="437"/>
        <v>0</v>
      </c>
      <c r="X591">
        <f t="shared" si="438"/>
        <v>5365.08</v>
      </c>
      <c r="Y591">
        <f t="shared" si="439"/>
        <v>766.44</v>
      </c>
      <c r="AA591">
        <v>1470268931</v>
      </c>
      <c r="AB591">
        <f t="shared" si="440"/>
        <v>869.72</v>
      </c>
      <c r="AC591">
        <f>ROUND(((ES591*4)),6)</f>
        <v>18.12</v>
      </c>
      <c r="AD591">
        <f>ROUND(((((ET591*4))-((EU591*4)))+AE591),6)</f>
        <v>0</v>
      </c>
      <c r="AE591">
        <f>ROUND(((EU591*4)),6)</f>
        <v>0</v>
      </c>
      <c r="AF591">
        <f>ROUND(((EV591*4)),6)</f>
        <v>851.6</v>
      </c>
      <c r="AG591">
        <f t="shared" si="441"/>
        <v>0</v>
      </c>
      <c r="AH591">
        <f>((EW591*4))</f>
        <v>1.2</v>
      </c>
      <c r="AI591">
        <f>((EX591*4))</f>
        <v>0</v>
      </c>
      <c r="AJ591">
        <f t="shared" si="442"/>
        <v>0</v>
      </c>
      <c r="AK591">
        <v>217.43</v>
      </c>
      <c r="AL591">
        <v>4.53</v>
      </c>
      <c r="AM591">
        <v>0</v>
      </c>
      <c r="AN591">
        <v>0</v>
      </c>
      <c r="AO591">
        <v>212.9</v>
      </c>
      <c r="AP591">
        <v>0</v>
      </c>
      <c r="AQ591">
        <v>0.3</v>
      </c>
      <c r="AR591">
        <v>0</v>
      </c>
      <c r="AS591">
        <v>0</v>
      </c>
      <c r="AT591">
        <v>70</v>
      </c>
      <c r="AU591">
        <v>10</v>
      </c>
      <c r="AV591">
        <v>1</v>
      </c>
      <c r="AW591">
        <v>1</v>
      </c>
      <c r="AZ591">
        <v>1</v>
      </c>
      <c r="BA591">
        <v>1</v>
      </c>
      <c r="BB591">
        <v>1</v>
      </c>
      <c r="BC591">
        <v>1</v>
      </c>
      <c r="BD591" t="s">
        <v>3</v>
      </c>
      <c r="BE591" t="s">
        <v>3</v>
      </c>
      <c r="BF591" t="s">
        <v>3</v>
      </c>
      <c r="BG591" t="s">
        <v>3</v>
      </c>
      <c r="BH591">
        <v>0</v>
      </c>
      <c r="BI591">
        <v>4</v>
      </c>
      <c r="BJ591" t="s">
        <v>273</v>
      </c>
      <c r="BM591">
        <v>0</v>
      </c>
      <c r="BN591">
        <v>0</v>
      </c>
      <c r="BO591" t="s">
        <v>3</v>
      </c>
      <c r="BP591">
        <v>0</v>
      </c>
      <c r="BQ591">
        <v>1</v>
      </c>
      <c r="BR591">
        <v>0</v>
      </c>
      <c r="BS591">
        <v>1</v>
      </c>
      <c r="BT591">
        <v>1</v>
      </c>
      <c r="BU591">
        <v>1</v>
      </c>
      <c r="BV591">
        <v>1</v>
      </c>
      <c r="BW591">
        <v>1</v>
      </c>
      <c r="BX591">
        <v>1</v>
      </c>
      <c r="BY591" t="s">
        <v>3</v>
      </c>
      <c r="BZ591">
        <v>70</v>
      </c>
      <c r="CA591">
        <v>10</v>
      </c>
      <c r="CB591" t="s">
        <v>3</v>
      </c>
      <c r="CE591">
        <v>0</v>
      </c>
      <c r="CF591">
        <v>0</v>
      </c>
      <c r="CG591">
        <v>0</v>
      </c>
      <c r="CM591">
        <v>0</v>
      </c>
      <c r="CN591" t="s">
        <v>3</v>
      </c>
      <c r="CO591">
        <v>0</v>
      </c>
      <c r="CP591">
        <f t="shared" si="443"/>
        <v>7827.48</v>
      </c>
      <c r="CQ591">
        <f t="shared" si="444"/>
        <v>18.12</v>
      </c>
      <c r="CR591">
        <f>(((((ET591*4))*BB591-((EU591*4))*BS591)+AE591*BS591)*AV591)</f>
        <v>0</v>
      </c>
      <c r="CS591">
        <f t="shared" si="445"/>
        <v>0</v>
      </c>
      <c r="CT591">
        <f t="shared" si="446"/>
        <v>851.6</v>
      </c>
      <c r="CU591">
        <f t="shared" si="447"/>
        <v>0</v>
      </c>
      <c r="CV591">
        <f t="shared" si="448"/>
        <v>1.2</v>
      </c>
      <c r="CW591">
        <f t="shared" si="449"/>
        <v>0</v>
      </c>
      <c r="CX591">
        <f t="shared" si="450"/>
        <v>0</v>
      </c>
      <c r="CY591">
        <f t="shared" si="451"/>
        <v>5365.08</v>
      </c>
      <c r="CZ591">
        <f t="shared" si="452"/>
        <v>766.44</v>
      </c>
      <c r="DC591" t="s">
        <v>3</v>
      </c>
      <c r="DD591" t="s">
        <v>20</v>
      </c>
      <c r="DE591" t="s">
        <v>20</v>
      </c>
      <c r="DF591" t="s">
        <v>20</v>
      </c>
      <c r="DG591" t="s">
        <v>20</v>
      </c>
      <c r="DH591" t="s">
        <v>3</v>
      </c>
      <c r="DI591" t="s">
        <v>20</v>
      </c>
      <c r="DJ591" t="s">
        <v>20</v>
      </c>
      <c r="DK591" t="s">
        <v>3</v>
      </c>
      <c r="DL591" t="s">
        <v>3</v>
      </c>
      <c r="DM591" t="s">
        <v>3</v>
      </c>
      <c r="DN591">
        <v>0</v>
      </c>
      <c r="DO591">
        <v>0</v>
      </c>
      <c r="DP591">
        <v>1</v>
      </c>
      <c r="DQ591">
        <v>1</v>
      </c>
      <c r="DU591">
        <v>16987630</v>
      </c>
      <c r="DV591" t="s">
        <v>32</v>
      </c>
      <c r="DW591" t="s">
        <v>32</v>
      </c>
      <c r="DX591">
        <v>1</v>
      </c>
      <c r="DZ591" t="s">
        <v>3</v>
      </c>
      <c r="EA591" t="s">
        <v>3</v>
      </c>
      <c r="EB591" t="s">
        <v>3</v>
      </c>
      <c r="EC591" t="s">
        <v>3</v>
      </c>
      <c r="EE591">
        <v>1441815344</v>
      </c>
      <c r="EF591">
        <v>1</v>
      </c>
      <c r="EG591" t="s">
        <v>21</v>
      </c>
      <c r="EH591">
        <v>0</v>
      </c>
      <c r="EI591" t="s">
        <v>3</v>
      </c>
      <c r="EJ591">
        <v>4</v>
      </c>
      <c r="EK591">
        <v>0</v>
      </c>
      <c r="EL591" t="s">
        <v>22</v>
      </c>
      <c r="EM591" t="s">
        <v>23</v>
      </c>
      <c r="EO591" t="s">
        <v>3</v>
      </c>
      <c r="EQ591">
        <v>0</v>
      </c>
      <c r="ER591">
        <v>217.43</v>
      </c>
      <c r="ES591">
        <v>4.53</v>
      </c>
      <c r="ET591">
        <v>0</v>
      </c>
      <c r="EU591">
        <v>0</v>
      </c>
      <c r="EV591">
        <v>212.9</v>
      </c>
      <c r="EW591">
        <v>0.3</v>
      </c>
      <c r="EX591">
        <v>0</v>
      </c>
      <c r="EY591">
        <v>0</v>
      </c>
      <c r="FQ591">
        <v>0</v>
      </c>
      <c r="FR591">
        <f t="shared" si="453"/>
        <v>0</v>
      </c>
      <c r="FS591">
        <v>0</v>
      </c>
      <c r="FX591">
        <v>70</v>
      </c>
      <c r="FY591">
        <v>10</v>
      </c>
      <c r="GA591" t="s">
        <v>3</v>
      </c>
      <c r="GD591">
        <v>0</v>
      </c>
      <c r="GF591">
        <v>1338640914</v>
      </c>
      <c r="GG591">
        <v>2</v>
      </c>
      <c r="GH591">
        <v>1</v>
      </c>
      <c r="GI591">
        <v>-2</v>
      </c>
      <c r="GJ591">
        <v>0</v>
      </c>
      <c r="GK591">
        <f>ROUND(R591*(R12)/100,2)</f>
        <v>0</v>
      </c>
      <c r="GL591">
        <f t="shared" si="454"/>
        <v>0</v>
      </c>
      <c r="GM591">
        <f t="shared" si="455"/>
        <v>13959</v>
      </c>
      <c r="GN591">
        <f t="shared" si="456"/>
        <v>0</v>
      </c>
      <c r="GO591">
        <f t="shared" si="457"/>
        <v>0</v>
      </c>
      <c r="GP591">
        <f t="shared" si="458"/>
        <v>13959</v>
      </c>
      <c r="GR591">
        <v>0</v>
      </c>
      <c r="GS591">
        <v>3</v>
      </c>
      <c r="GT591">
        <v>0</v>
      </c>
      <c r="GU591" t="s">
        <v>3</v>
      </c>
      <c r="GV591">
        <f t="shared" si="459"/>
        <v>0</v>
      </c>
      <c r="GW591">
        <v>1</v>
      </c>
      <c r="GX591">
        <f t="shared" si="460"/>
        <v>0</v>
      </c>
      <c r="HA591">
        <v>0</v>
      </c>
      <c r="HB591">
        <v>0</v>
      </c>
      <c r="HC591">
        <f t="shared" si="461"/>
        <v>0</v>
      </c>
      <c r="HE591" t="s">
        <v>3</v>
      </c>
      <c r="HF591" t="s">
        <v>3</v>
      </c>
      <c r="HM591" t="s">
        <v>3</v>
      </c>
      <c r="HN591" t="s">
        <v>3</v>
      </c>
      <c r="HO591" t="s">
        <v>3</v>
      </c>
      <c r="HP591" t="s">
        <v>3</v>
      </c>
      <c r="HQ591" t="s">
        <v>3</v>
      </c>
      <c r="IK591">
        <v>0</v>
      </c>
    </row>
    <row r="592" spans="1:245" x14ac:dyDescent="0.2">
      <c r="A592">
        <v>17</v>
      </c>
      <c r="B592">
        <v>1</v>
      </c>
      <c r="D592">
        <f>ROW(EtalonRes!A304)</f>
        <v>304</v>
      </c>
      <c r="E592" t="s">
        <v>3</v>
      </c>
      <c r="F592" t="s">
        <v>421</v>
      </c>
      <c r="G592" t="s">
        <v>422</v>
      </c>
      <c r="H592" t="s">
        <v>423</v>
      </c>
      <c r="I592">
        <v>1</v>
      </c>
      <c r="J592">
        <v>0</v>
      </c>
      <c r="K592">
        <v>1</v>
      </c>
      <c r="O592">
        <f t="shared" si="429"/>
        <v>1122.07</v>
      </c>
      <c r="P592">
        <f t="shared" si="430"/>
        <v>19.920000000000002</v>
      </c>
      <c r="Q592">
        <f t="shared" si="431"/>
        <v>0.61</v>
      </c>
      <c r="R592">
        <f t="shared" si="432"/>
        <v>0</v>
      </c>
      <c r="S592">
        <f t="shared" si="433"/>
        <v>1101.54</v>
      </c>
      <c r="T592">
        <f t="shared" si="434"/>
        <v>0</v>
      </c>
      <c r="U592">
        <f t="shared" si="435"/>
        <v>1.66</v>
      </c>
      <c r="V592">
        <f t="shared" si="436"/>
        <v>0</v>
      </c>
      <c r="W592">
        <f t="shared" si="437"/>
        <v>0</v>
      </c>
      <c r="X592">
        <f t="shared" si="438"/>
        <v>771.08</v>
      </c>
      <c r="Y592">
        <f t="shared" si="439"/>
        <v>110.15</v>
      </c>
      <c r="AA592">
        <v>-1</v>
      </c>
      <c r="AB592">
        <f t="shared" si="440"/>
        <v>1122.07</v>
      </c>
      <c r="AC592">
        <f>ROUND((ES592),6)</f>
        <v>19.920000000000002</v>
      </c>
      <c r="AD592">
        <f>ROUND((((ET592)-(EU592))+AE592),6)</f>
        <v>0.61</v>
      </c>
      <c r="AE592">
        <f>ROUND((EU592),6)</f>
        <v>0</v>
      </c>
      <c r="AF592">
        <f>ROUND((EV592),6)</f>
        <v>1101.54</v>
      </c>
      <c r="AG592">
        <f t="shared" si="441"/>
        <v>0</v>
      </c>
      <c r="AH592">
        <f>(EW592)</f>
        <v>1.66</v>
      </c>
      <c r="AI592">
        <f>(EX592)</f>
        <v>0</v>
      </c>
      <c r="AJ592">
        <f t="shared" si="442"/>
        <v>0</v>
      </c>
      <c r="AK592">
        <v>1122.07</v>
      </c>
      <c r="AL592">
        <v>19.920000000000002</v>
      </c>
      <c r="AM592">
        <v>0.61</v>
      </c>
      <c r="AN592">
        <v>0</v>
      </c>
      <c r="AO592">
        <v>1101.54</v>
      </c>
      <c r="AP592">
        <v>0</v>
      </c>
      <c r="AQ592">
        <v>1.66</v>
      </c>
      <c r="AR592">
        <v>0</v>
      </c>
      <c r="AS592">
        <v>0</v>
      </c>
      <c r="AT592">
        <v>70</v>
      </c>
      <c r="AU592">
        <v>10</v>
      </c>
      <c r="AV592">
        <v>1</v>
      </c>
      <c r="AW592">
        <v>1</v>
      </c>
      <c r="AZ592">
        <v>1</v>
      </c>
      <c r="BA592">
        <v>1</v>
      </c>
      <c r="BB592">
        <v>1</v>
      </c>
      <c r="BC592">
        <v>1</v>
      </c>
      <c r="BD592" t="s">
        <v>3</v>
      </c>
      <c r="BE592" t="s">
        <v>3</v>
      </c>
      <c r="BF592" t="s">
        <v>3</v>
      </c>
      <c r="BG592" t="s">
        <v>3</v>
      </c>
      <c r="BH592">
        <v>0</v>
      </c>
      <c r="BI592">
        <v>4</v>
      </c>
      <c r="BJ592" t="s">
        <v>424</v>
      </c>
      <c r="BM592">
        <v>0</v>
      </c>
      <c r="BN592">
        <v>0</v>
      </c>
      <c r="BO592" t="s">
        <v>3</v>
      </c>
      <c r="BP592">
        <v>0</v>
      </c>
      <c r="BQ592">
        <v>1</v>
      </c>
      <c r="BR592">
        <v>0</v>
      </c>
      <c r="BS592">
        <v>1</v>
      </c>
      <c r="BT592">
        <v>1</v>
      </c>
      <c r="BU592">
        <v>1</v>
      </c>
      <c r="BV592">
        <v>1</v>
      </c>
      <c r="BW592">
        <v>1</v>
      </c>
      <c r="BX592">
        <v>1</v>
      </c>
      <c r="BY592" t="s">
        <v>3</v>
      </c>
      <c r="BZ592">
        <v>70</v>
      </c>
      <c r="CA592">
        <v>10</v>
      </c>
      <c r="CB592" t="s">
        <v>3</v>
      </c>
      <c r="CE592">
        <v>0</v>
      </c>
      <c r="CF592">
        <v>0</v>
      </c>
      <c r="CG592">
        <v>0</v>
      </c>
      <c r="CM592">
        <v>0</v>
      </c>
      <c r="CN592" t="s">
        <v>3</v>
      </c>
      <c r="CO592">
        <v>0</v>
      </c>
      <c r="CP592">
        <f t="shared" si="443"/>
        <v>1122.07</v>
      </c>
      <c r="CQ592">
        <f t="shared" si="444"/>
        <v>19.920000000000002</v>
      </c>
      <c r="CR592">
        <f>((((ET592)*BB592-(EU592)*BS592)+AE592*BS592)*AV592)</f>
        <v>0.61</v>
      </c>
      <c r="CS592">
        <f t="shared" si="445"/>
        <v>0</v>
      </c>
      <c r="CT592">
        <f t="shared" si="446"/>
        <v>1101.54</v>
      </c>
      <c r="CU592">
        <f t="shared" si="447"/>
        <v>0</v>
      </c>
      <c r="CV592">
        <f t="shared" si="448"/>
        <v>1.66</v>
      </c>
      <c r="CW592">
        <f t="shared" si="449"/>
        <v>0</v>
      </c>
      <c r="CX592">
        <f t="shared" si="450"/>
        <v>0</v>
      </c>
      <c r="CY592">
        <f t="shared" si="451"/>
        <v>771.07799999999997</v>
      </c>
      <c r="CZ592">
        <f t="shared" si="452"/>
        <v>110.154</v>
      </c>
      <c r="DC592" t="s">
        <v>3</v>
      </c>
      <c r="DD592" t="s">
        <v>3</v>
      </c>
      <c r="DE592" t="s">
        <v>3</v>
      </c>
      <c r="DF592" t="s">
        <v>3</v>
      </c>
      <c r="DG592" t="s">
        <v>3</v>
      </c>
      <c r="DH592" t="s">
        <v>3</v>
      </c>
      <c r="DI592" t="s">
        <v>3</v>
      </c>
      <c r="DJ592" t="s">
        <v>3</v>
      </c>
      <c r="DK592" t="s">
        <v>3</v>
      </c>
      <c r="DL592" t="s">
        <v>3</v>
      </c>
      <c r="DM592" t="s">
        <v>3</v>
      </c>
      <c r="DN592">
        <v>0</v>
      </c>
      <c r="DO592">
        <v>0</v>
      </c>
      <c r="DP592">
        <v>1</v>
      </c>
      <c r="DQ592">
        <v>1</v>
      </c>
      <c r="DU592">
        <v>1013</v>
      </c>
      <c r="DV592" t="s">
        <v>423</v>
      </c>
      <c r="DW592" t="s">
        <v>423</v>
      </c>
      <c r="DX592">
        <v>1</v>
      </c>
      <c r="DZ592" t="s">
        <v>3</v>
      </c>
      <c r="EA592" t="s">
        <v>3</v>
      </c>
      <c r="EB592" t="s">
        <v>3</v>
      </c>
      <c r="EC592" t="s">
        <v>3</v>
      </c>
      <c r="EE592">
        <v>1441815344</v>
      </c>
      <c r="EF592">
        <v>1</v>
      </c>
      <c r="EG592" t="s">
        <v>21</v>
      </c>
      <c r="EH592">
        <v>0</v>
      </c>
      <c r="EI592" t="s">
        <v>3</v>
      </c>
      <c r="EJ592">
        <v>4</v>
      </c>
      <c r="EK592">
        <v>0</v>
      </c>
      <c r="EL592" t="s">
        <v>22</v>
      </c>
      <c r="EM592" t="s">
        <v>23</v>
      </c>
      <c r="EO592" t="s">
        <v>3</v>
      </c>
      <c r="EQ592">
        <v>1024</v>
      </c>
      <c r="ER592">
        <v>1122.07</v>
      </c>
      <c r="ES592">
        <v>19.920000000000002</v>
      </c>
      <c r="ET592">
        <v>0.61</v>
      </c>
      <c r="EU592">
        <v>0</v>
      </c>
      <c r="EV592">
        <v>1101.54</v>
      </c>
      <c r="EW592">
        <v>1.66</v>
      </c>
      <c r="EX592">
        <v>0</v>
      </c>
      <c r="EY592">
        <v>0</v>
      </c>
      <c r="FQ592">
        <v>0</v>
      </c>
      <c r="FR592">
        <f t="shared" si="453"/>
        <v>0</v>
      </c>
      <c r="FS592">
        <v>0</v>
      </c>
      <c r="FX592">
        <v>70</v>
      </c>
      <c r="FY592">
        <v>10</v>
      </c>
      <c r="GA592" t="s">
        <v>3</v>
      </c>
      <c r="GD592">
        <v>0</v>
      </c>
      <c r="GF592">
        <v>993540855</v>
      </c>
      <c r="GG592">
        <v>2</v>
      </c>
      <c r="GH592">
        <v>1</v>
      </c>
      <c r="GI592">
        <v>-2</v>
      </c>
      <c r="GJ592">
        <v>0</v>
      </c>
      <c r="GK592">
        <f>ROUND(R592*(R12)/100,2)</f>
        <v>0</v>
      </c>
      <c r="GL592">
        <f t="shared" si="454"/>
        <v>0</v>
      </c>
      <c r="GM592">
        <f t="shared" si="455"/>
        <v>2003.3</v>
      </c>
      <c r="GN592">
        <f t="shared" si="456"/>
        <v>0</v>
      </c>
      <c r="GO592">
        <f t="shared" si="457"/>
        <v>0</v>
      </c>
      <c r="GP592">
        <f t="shared" si="458"/>
        <v>2003.3</v>
      </c>
      <c r="GR592">
        <v>0</v>
      </c>
      <c r="GS592">
        <v>3</v>
      </c>
      <c r="GT592">
        <v>0</v>
      </c>
      <c r="GU592" t="s">
        <v>3</v>
      </c>
      <c r="GV592">
        <f t="shared" si="459"/>
        <v>0</v>
      </c>
      <c r="GW592">
        <v>1</v>
      </c>
      <c r="GX592">
        <f t="shared" si="460"/>
        <v>0</v>
      </c>
      <c r="HA592">
        <v>0</v>
      </c>
      <c r="HB592">
        <v>0</v>
      </c>
      <c r="HC592">
        <f t="shared" si="461"/>
        <v>0</v>
      </c>
      <c r="HE592" t="s">
        <v>3</v>
      </c>
      <c r="HF592" t="s">
        <v>3</v>
      </c>
      <c r="HM592" t="s">
        <v>3</v>
      </c>
      <c r="HN592" t="s">
        <v>3</v>
      </c>
      <c r="HO592" t="s">
        <v>3</v>
      </c>
      <c r="HP592" t="s">
        <v>3</v>
      </c>
      <c r="HQ592" t="s">
        <v>3</v>
      </c>
      <c r="IK592">
        <v>0</v>
      </c>
    </row>
    <row r="593" spans="1:245" x14ac:dyDescent="0.2">
      <c r="A593">
        <v>17</v>
      </c>
      <c r="B593">
        <v>1</v>
      </c>
      <c r="D593">
        <f>ROW(EtalonRes!A308)</f>
        <v>308</v>
      </c>
      <c r="E593" t="s">
        <v>425</v>
      </c>
      <c r="F593" t="s">
        <v>426</v>
      </c>
      <c r="G593" t="s">
        <v>427</v>
      </c>
      <c r="H593" t="s">
        <v>423</v>
      </c>
      <c r="I593">
        <v>1</v>
      </c>
      <c r="J593">
        <v>0</v>
      </c>
      <c r="K593">
        <v>1</v>
      </c>
      <c r="O593">
        <f t="shared" si="429"/>
        <v>932.09</v>
      </c>
      <c r="P593">
        <f t="shared" si="430"/>
        <v>15.74</v>
      </c>
      <c r="Q593">
        <f t="shared" si="431"/>
        <v>0.61</v>
      </c>
      <c r="R593">
        <f t="shared" si="432"/>
        <v>0</v>
      </c>
      <c r="S593">
        <f t="shared" si="433"/>
        <v>915.74</v>
      </c>
      <c r="T593">
        <f t="shared" si="434"/>
        <v>0</v>
      </c>
      <c r="U593">
        <f t="shared" si="435"/>
        <v>1.38</v>
      </c>
      <c r="V593">
        <f t="shared" si="436"/>
        <v>0</v>
      </c>
      <c r="W593">
        <f t="shared" si="437"/>
        <v>0</v>
      </c>
      <c r="X593">
        <f t="shared" si="438"/>
        <v>641.02</v>
      </c>
      <c r="Y593">
        <f t="shared" si="439"/>
        <v>91.57</v>
      </c>
      <c r="AA593">
        <v>1470268931</v>
      </c>
      <c r="AB593">
        <f t="shared" si="440"/>
        <v>932.09</v>
      </c>
      <c r="AC593">
        <f>ROUND((ES593),6)</f>
        <v>15.74</v>
      </c>
      <c r="AD593">
        <f>ROUND((((ET593)-(EU593))+AE593),6)</f>
        <v>0.61</v>
      </c>
      <c r="AE593">
        <f>ROUND((EU593),6)</f>
        <v>0</v>
      </c>
      <c r="AF593">
        <f>ROUND((EV593),6)</f>
        <v>915.74</v>
      </c>
      <c r="AG593">
        <f t="shared" si="441"/>
        <v>0</v>
      </c>
      <c r="AH593">
        <f>(EW593)</f>
        <v>1.38</v>
      </c>
      <c r="AI593">
        <f>(EX593)</f>
        <v>0</v>
      </c>
      <c r="AJ593">
        <f t="shared" si="442"/>
        <v>0</v>
      </c>
      <c r="AK593">
        <v>932.09</v>
      </c>
      <c r="AL593">
        <v>15.74</v>
      </c>
      <c r="AM593">
        <v>0.61</v>
      </c>
      <c r="AN593">
        <v>0</v>
      </c>
      <c r="AO593">
        <v>915.74</v>
      </c>
      <c r="AP593">
        <v>0</v>
      </c>
      <c r="AQ593">
        <v>1.38</v>
      </c>
      <c r="AR593">
        <v>0</v>
      </c>
      <c r="AS593">
        <v>0</v>
      </c>
      <c r="AT593">
        <v>70</v>
      </c>
      <c r="AU593">
        <v>10</v>
      </c>
      <c r="AV593">
        <v>1</v>
      </c>
      <c r="AW593">
        <v>1</v>
      </c>
      <c r="AZ593">
        <v>1</v>
      </c>
      <c r="BA593">
        <v>1</v>
      </c>
      <c r="BB593">
        <v>1</v>
      </c>
      <c r="BC593">
        <v>1</v>
      </c>
      <c r="BD593" t="s">
        <v>3</v>
      </c>
      <c r="BE593" t="s">
        <v>3</v>
      </c>
      <c r="BF593" t="s">
        <v>3</v>
      </c>
      <c r="BG593" t="s">
        <v>3</v>
      </c>
      <c r="BH593">
        <v>0</v>
      </c>
      <c r="BI593">
        <v>4</v>
      </c>
      <c r="BJ593" t="s">
        <v>428</v>
      </c>
      <c r="BM593">
        <v>0</v>
      </c>
      <c r="BN593">
        <v>0</v>
      </c>
      <c r="BO593" t="s">
        <v>3</v>
      </c>
      <c r="BP593">
        <v>0</v>
      </c>
      <c r="BQ593">
        <v>1</v>
      </c>
      <c r="BR593">
        <v>0</v>
      </c>
      <c r="BS593">
        <v>1</v>
      </c>
      <c r="BT593">
        <v>1</v>
      </c>
      <c r="BU593">
        <v>1</v>
      </c>
      <c r="BV593">
        <v>1</v>
      </c>
      <c r="BW593">
        <v>1</v>
      </c>
      <c r="BX593">
        <v>1</v>
      </c>
      <c r="BY593" t="s">
        <v>3</v>
      </c>
      <c r="BZ593">
        <v>70</v>
      </c>
      <c r="CA593">
        <v>10</v>
      </c>
      <c r="CB593" t="s">
        <v>3</v>
      </c>
      <c r="CE593">
        <v>0</v>
      </c>
      <c r="CF593">
        <v>0</v>
      </c>
      <c r="CG593">
        <v>0</v>
      </c>
      <c r="CM593">
        <v>0</v>
      </c>
      <c r="CN593" t="s">
        <v>3</v>
      </c>
      <c r="CO593">
        <v>0</v>
      </c>
      <c r="CP593">
        <f t="shared" si="443"/>
        <v>932.09</v>
      </c>
      <c r="CQ593">
        <f t="shared" si="444"/>
        <v>15.74</v>
      </c>
      <c r="CR593">
        <f>((((ET593)*BB593-(EU593)*BS593)+AE593*BS593)*AV593)</f>
        <v>0.61</v>
      </c>
      <c r="CS593">
        <f t="shared" si="445"/>
        <v>0</v>
      </c>
      <c r="CT593">
        <f t="shared" si="446"/>
        <v>915.74</v>
      </c>
      <c r="CU593">
        <f t="shared" si="447"/>
        <v>0</v>
      </c>
      <c r="CV593">
        <f t="shared" si="448"/>
        <v>1.38</v>
      </c>
      <c r="CW593">
        <f t="shared" si="449"/>
        <v>0</v>
      </c>
      <c r="CX593">
        <f t="shared" si="450"/>
        <v>0</v>
      </c>
      <c r="CY593">
        <f t="shared" si="451"/>
        <v>641.01800000000003</v>
      </c>
      <c r="CZ593">
        <f t="shared" si="452"/>
        <v>91.573999999999998</v>
      </c>
      <c r="DC593" t="s">
        <v>3</v>
      </c>
      <c r="DD593" t="s">
        <v>3</v>
      </c>
      <c r="DE593" t="s">
        <v>3</v>
      </c>
      <c r="DF593" t="s">
        <v>3</v>
      </c>
      <c r="DG593" t="s">
        <v>3</v>
      </c>
      <c r="DH593" t="s">
        <v>3</v>
      </c>
      <c r="DI593" t="s">
        <v>3</v>
      </c>
      <c r="DJ593" t="s">
        <v>3</v>
      </c>
      <c r="DK593" t="s">
        <v>3</v>
      </c>
      <c r="DL593" t="s">
        <v>3</v>
      </c>
      <c r="DM593" t="s">
        <v>3</v>
      </c>
      <c r="DN593">
        <v>0</v>
      </c>
      <c r="DO593">
        <v>0</v>
      </c>
      <c r="DP593">
        <v>1</v>
      </c>
      <c r="DQ593">
        <v>1</v>
      </c>
      <c r="DU593">
        <v>1013</v>
      </c>
      <c r="DV593" t="s">
        <v>423</v>
      </c>
      <c r="DW593" t="s">
        <v>423</v>
      </c>
      <c r="DX593">
        <v>1</v>
      </c>
      <c r="DZ593" t="s">
        <v>3</v>
      </c>
      <c r="EA593" t="s">
        <v>3</v>
      </c>
      <c r="EB593" t="s">
        <v>3</v>
      </c>
      <c r="EC593" t="s">
        <v>3</v>
      </c>
      <c r="EE593">
        <v>1441815344</v>
      </c>
      <c r="EF593">
        <v>1</v>
      </c>
      <c r="EG593" t="s">
        <v>21</v>
      </c>
      <c r="EH593">
        <v>0</v>
      </c>
      <c r="EI593" t="s">
        <v>3</v>
      </c>
      <c r="EJ593">
        <v>4</v>
      </c>
      <c r="EK593">
        <v>0</v>
      </c>
      <c r="EL593" t="s">
        <v>22</v>
      </c>
      <c r="EM593" t="s">
        <v>23</v>
      </c>
      <c r="EO593" t="s">
        <v>3</v>
      </c>
      <c r="EQ593">
        <v>0</v>
      </c>
      <c r="ER593">
        <v>932.09</v>
      </c>
      <c r="ES593">
        <v>15.74</v>
      </c>
      <c r="ET593">
        <v>0.61</v>
      </c>
      <c r="EU593">
        <v>0</v>
      </c>
      <c r="EV593">
        <v>915.74</v>
      </c>
      <c r="EW593">
        <v>1.38</v>
      </c>
      <c r="EX593">
        <v>0</v>
      </c>
      <c r="EY593">
        <v>0</v>
      </c>
      <c r="FQ593">
        <v>0</v>
      </c>
      <c r="FR593">
        <f t="shared" si="453"/>
        <v>0</v>
      </c>
      <c r="FS593">
        <v>0</v>
      </c>
      <c r="FX593">
        <v>70</v>
      </c>
      <c r="FY593">
        <v>10</v>
      </c>
      <c r="GA593" t="s">
        <v>3</v>
      </c>
      <c r="GD593">
        <v>0</v>
      </c>
      <c r="GF593">
        <v>-1599513729</v>
      </c>
      <c r="GG593">
        <v>2</v>
      </c>
      <c r="GH593">
        <v>1</v>
      </c>
      <c r="GI593">
        <v>-2</v>
      </c>
      <c r="GJ593">
        <v>0</v>
      </c>
      <c r="GK593">
        <f>ROUND(R593*(R12)/100,2)</f>
        <v>0</v>
      </c>
      <c r="GL593">
        <f t="shared" si="454"/>
        <v>0</v>
      </c>
      <c r="GM593">
        <f t="shared" si="455"/>
        <v>1664.68</v>
      </c>
      <c r="GN593">
        <f t="shared" si="456"/>
        <v>0</v>
      </c>
      <c r="GO593">
        <f t="shared" si="457"/>
        <v>0</v>
      </c>
      <c r="GP593">
        <f t="shared" si="458"/>
        <v>1664.68</v>
      </c>
      <c r="GR593">
        <v>0</v>
      </c>
      <c r="GS593">
        <v>3</v>
      </c>
      <c r="GT593">
        <v>0</v>
      </c>
      <c r="GU593" t="s">
        <v>3</v>
      </c>
      <c r="GV593">
        <f t="shared" si="459"/>
        <v>0</v>
      </c>
      <c r="GW593">
        <v>1</v>
      </c>
      <c r="GX593">
        <f t="shared" si="460"/>
        <v>0</v>
      </c>
      <c r="HA593">
        <v>0</v>
      </c>
      <c r="HB593">
        <v>0</v>
      </c>
      <c r="HC593">
        <f t="shared" si="461"/>
        <v>0</v>
      </c>
      <c r="HE593" t="s">
        <v>3</v>
      </c>
      <c r="HF593" t="s">
        <v>3</v>
      </c>
      <c r="HM593" t="s">
        <v>3</v>
      </c>
      <c r="HN593" t="s">
        <v>3</v>
      </c>
      <c r="HO593" t="s">
        <v>3</v>
      </c>
      <c r="HP593" t="s">
        <v>3</v>
      </c>
      <c r="HQ593" t="s">
        <v>3</v>
      </c>
      <c r="IK593">
        <v>0</v>
      </c>
    </row>
    <row r="594" spans="1:245" x14ac:dyDescent="0.2">
      <c r="A594">
        <v>17</v>
      </c>
      <c r="B594">
        <v>1</v>
      </c>
      <c r="D594">
        <f>ROW(EtalonRes!A309)</f>
        <v>309</v>
      </c>
      <c r="E594" t="s">
        <v>3</v>
      </c>
      <c r="F594" t="s">
        <v>429</v>
      </c>
      <c r="G594" t="s">
        <v>430</v>
      </c>
      <c r="H594" t="s">
        <v>423</v>
      </c>
      <c r="I594">
        <v>1</v>
      </c>
      <c r="J594">
        <v>0</v>
      </c>
      <c r="K594">
        <v>1</v>
      </c>
      <c r="O594">
        <f t="shared" si="429"/>
        <v>3980.14</v>
      </c>
      <c r="P594">
        <f t="shared" si="430"/>
        <v>0</v>
      </c>
      <c r="Q594">
        <f t="shared" si="431"/>
        <v>0</v>
      </c>
      <c r="R594">
        <f t="shared" si="432"/>
        <v>0</v>
      </c>
      <c r="S594">
        <f t="shared" si="433"/>
        <v>3980.14</v>
      </c>
      <c r="T594">
        <f t="shared" si="434"/>
        <v>0</v>
      </c>
      <c r="U594">
        <f t="shared" si="435"/>
        <v>7.08</v>
      </c>
      <c r="V594">
        <f t="shared" si="436"/>
        <v>0</v>
      </c>
      <c r="W594">
        <f t="shared" si="437"/>
        <v>0</v>
      </c>
      <c r="X594">
        <f t="shared" si="438"/>
        <v>2786.1</v>
      </c>
      <c r="Y594">
        <f t="shared" si="439"/>
        <v>398.01</v>
      </c>
      <c r="AA594">
        <v>-1</v>
      </c>
      <c r="AB594">
        <f t="shared" si="440"/>
        <v>3980.14</v>
      </c>
      <c r="AC594">
        <f>ROUND(((ES594*118)),6)</f>
        <v>0</v>
      </c>
      <c r="AD594">
        <f>ROUND(((((ET594*118))-((EU594*118)))+AE594),6)</f>
        <v>0</v>
      </c>
      <c r="AE594">
        <f>ROUND(((EU594*118)),6)</f>
        <v>0</v>
      </c>
      <c r="AF594">
        <f>ROUND(((EV594*118)),6)</f>
        <v>3980.14</v>
      </c>
      <c r="AG594">
        <f t="shared" si="441"/>
        <v>0</v>
      </c>
      <c r="AH594">
        <f>((EW594*118))</f>
        <v>7.08</v>
      </c>
      <c r="AI594">
        <f>((EX594*118))</f>
        <v>0</v>
      </c>
      <c r="AJ594">
        <f t="shared" si="442"/>
        <v>0</v>
      </c>
      <c r="AK594">
        <v>33.729999999999997</v>
      </c>
      <c r="AL594">
        <v>0</v>
      </c>
      <c r="AM594">
        <v>0</v>
      </c>
      <c r="AN594">
        <v>0</v>
      </c>
      <c r="AO594">
        <v>33.729999999999997</v>
      </c>
      <c r="AP594">
        <v>0</v>
      </c>
      <c r="AQ594">
        <v>0.06</v>
      </c>
      <c r="AR594">
        <v>0</v>
      </c>
      <c r="AS594">
        <v>0</v>
      </c>
      <c r="AT594">
        <v>70</v>
      </c>
      <c r="AU594">
        <v>10</v>
      </c>
      <c r="AV594">
        <v>1</v>
      </c>
      <c r="AW594">
        <v>1</v>
      </c>
      <c r="AZ594">
        <v>1</v>
      </c>
      <c r="BA594">
        <v>1</v>
      </c>
      <c r="BB594">
        <v>1</v>
      </c>
      <c r="BC594">
        <v>1</v>
      </c>
      <c r="BD594" t="s">
        <v>3</v>
      </c>
      <c r="BE594" t="s">
        <v>3</v>
      </c>
      <c r="BF594" t="s">
        <v>3</v>
      </c>
      <c r="BG594" t="s">
        <v>3</v>
      </c>
      <c r="BH594">
        <v>0</v>
      </c>
      <c r="BI594">
        <v>4</v>
      </c>
      <c r="BJ594" t="s">
        <v>431</v>
      </c>
      <c r="BM594">
        <v>0</v>
      </c>
      <c r="BN594">
        <v>0</v>
      </c>
      <c r="BO594" t="s">
        <v>3</v>
      </c>
      <c r="BP594">
        <v>0</v>
      </c>
      <c r="BQ594">
        <v>1</v>
      </c>
      <c r="BR594">
        <v>0</v>
      </c>
      <c r="BS594">
        <v>1</v>
      </c>
      <c r="BT594">
        <v>1</v>
      </c>
      <c r="BU594">
        <v>1</v>
      </c>
      <c r="BV594">
        <v>1</v>
      </c>
      <c r="BW594">
        <v>1</v>
      </c>
      <c r="BX594">
        <v>1</v>
      </c>
      <c r="BY594" t="s">
        <v>3</v>
      </c>
      <c r="BZ594">
        <v>70</v>
      </c>
      <c r="CA594">
        <v>10</v>
      </c>
      <c r="CB594" t="s">
        <v>3</v>
      </c>
      <c r="CE594">
        <v>0</v>
      </c>
      <c r="CF594">
        <v>0</v>
      </c>
      <c r="CG594">
        <v>0</v>
      </c>
      <c r="CM594">
        <v>0</v>
      </c>
      <c r="CN594" t="s">
        <v>3</v>
      </c>
      <c r="CO594">
        <v>0</v>
      </c>
      <c r="CP594">
        <f t="shared" si="443"/>
        <v>3980.14</v>
      </c>
      <c r="CQ594">
        <f t="shared" si="444"/>
        <v>0</v>
      </c>
      <c r="CR594">
        <f>(((((ET594*118))*BB594-((EU594*118))*BS594)+AE594*BS594)*AV594)</f>
        <v>0</v>
      </c>
      <c r="CS594">
        <f t="shared" si="445"/>
        <v>0</v>
      </c>
      <c r="CT594">
        <f t="shared" si="446"/>
        <v>3980.14</v>
      </c>
      <c r="CU594">
        <f t="shared" si="447"/>
        <v>0</v>
      </c>
      <c r="CV594">
        <f t="shared" si="448"/>
        <v>7.08</v>
      </c>
      <c r="CW594">
        <f t="shared" si="449"/>
        <v>0</v>
      </c>
      <c r="CX594">
        <f t="shared" si="450"/>
        <v>0</v>
      </c>
      <c r="CY594">
        <f t="shared" si="451"/>
        <v>2786.098</v>
      </c>
      <c r="CZ594">
        <f t="shared" si="452"/>
        <v>398.01400000000001</v>
      </c>
      <c r="DC594" t="s">
        <v>3</v>
      </c>
      <c r="DD594" t="s">
        <v>383</v>
      </c>
      <c r="DE594" t="s">
        <v>383</v>
      </c>
      <c r="DF594" t="s">
        <v>383</v>
      </c>
      <c r="DG594" t="s">
        <v>383</v>
      </c>
      <c r="DH594" t="s">
        <v>3</v>
      </c>
      <c r="DI594" t="s">
        <v>383</v>
      </c>
      <c r="DJ594" t="s">
        <v>383</v>
      </c>
      <c r="DK594" t="s">
        <v>3</v>
      </c>
      <c r="DL594" t="s">
        <v>3</v>
      </c>
      <c r="DM594" t="s">
        <v>3</v>
      </c>
      <c r="DN594">
        <v>0</v>
      </c>
      <c r="DO594">
        <v>0</v>
      </c>
      <c r="DP594">
        <v>1</v>
      </c>
      <c r="DQ594">
        <v>1</v>
      </c>
      <c r="DU594">
        <v>1013</v>
      </c>
      <c r="DV594" t="s">
        <v>423</v>
      </c>
      <c r="DW594" t="s">
        <v>423</v>
      </c>
      <c r="DX594">
        <v>1</v>
      </c>
      <c r="DZ594" t="s">
        <v>3</v>
      </c>
      <c r="EA594" t="s">
        <v>3</v>
      </c>
      <c r="EB594" t="s">
        <v>3</v>
      </c>
      <c r="EC594" t="s">
        <v>3</v>
      </c>
      <c r="EE594">
        <v>1441815344</v>
      </c>
      <c r="EF594">
        <v>1</v>
      </c>
      <c r="EG594" t="s">
        <v>21</v>
      </c>
      <c r="EH594">
        <v>0</v>
      </c>
      <c r="EI594" t="s">
        <v>3</v>
      </c>
      <c r="EJ594">
        <v>4</v>
      </c>
      <c r="EK594">
        <v>0</v>
      </c>
      <c r="EL594" t="s">
        <v>22</v>
      </c>
      <c r="EM594" t="s">
        <v>23</v>
      </c>
      <c r="EO594" t="s">
        <v>3</v>
      </c>
      <c r="EQ594">
        <v>1024</v>
      </c>
      <c r="ER594">
        <v>33.729999999999997</v>
      </c>
      <c r="ES594">
        <v>0</v>
      </c>
      <c r="ET594">
        <v>0</v>
      </c>
      <c r="EU594">
        <v>0</v>
      </c>
      <c r="EV594">
        <v>33.729999999999997</v>
      </c>
      <c r="EW594">
        <v>0.06</v>
      </c>
      <c r="EX594">
        <v>0</v>
      </c>
      <c r="EY594">
        <v>0</v>
      </c>
      <c r="FQ594">
        <v>0</v>
      </c>
      <c r="FR594">
        <f t="shared" si="453"/>
        <v>0</v>
      </c>
      <c r="FS594">
        <v>0</v>
      </c>
      <c r="FX594">
        <v>70</v>
      </c>
      <c r="FY594">
        <v>10</v>
      </c>
      <c r="GA594" t="s">
        <v>3</v>
      </c>
      <c r="GD594">
        <v>0</v>
      </c>
      <c r="GF594">
        <v>-2144795896</v>
      </c>
      <c r="GG594">
        <v>2</v>
      </c>
      <c r="GH594">
        <v>1</v>
      </c>
      <c r="GI594">
        <v>-2</v>
      </c>
      <c r="GJ594">
        <v>0</v>
      </c>
      <c r="GK594">
        <f>ROUND(R594*(R12)/100,2)</f>
        <v>0</v>
      </c>
      <c r="GL594">
        <f t="shared" si="454"/>
        <v>0</v>
      </c>
      <c r="GM594">
        <f t="shared" si="455"/>
        <v>7164.25</v>
      </c>
      <c r="GN594">
        <f t="shared" si="456"/>
        <v>0</v>
      </c>
      <c r="GO594">
        <f t="shared" si="457"/>
        <v>0</v>
      </c>
      <c r="GP594">
        <f t="shared" si="458"/>
        <v>7164.25</v>
      </c>
      <c r="GR594">
        <v>0</v>
      </c>
      <c r="GS594">
        <v>3</v>
      </c>
      <c r="GT594">
        <v>0</v>
      </c>
      <c r="GU594" t="s">
        <v>3</v>
      </c>
      <c r="GV594">
        <f t="shared" si="459"/>
        <v>0</v>
      </c>
      <c r="GW594">
        <v>1</v>
      </c>
      <c r="GX594">
        <f t="shared" si="460"/>
        <v>0</v>
      </c>
      <c r="HA594">
        <v>0</v>
      </c>
      <c r="HB594">
        <v>0</v>
      </c>
      <c r="HC594">
        <f t="shared" si="461"/>
        <v>0</v>
      </c>
      <c r="HE594" t="s">
        <v>3</v>
      </c>
      <c r="HF594" t="s">
        <v>3</v>
      </c>
      <c r="HM594" t="s">
        <v>3</v>
      </c>
      <c r="HN594" t="s">
        <v>3</v>
      </c>
      <c r="HO594" t="s">
        <v>3</v>
      </c>
      <c r="HP594" t="s">
        <v>3</v>
      </c>
      <c r="HQ594" t="s">
        <v>3</v>
      </c>
      <c r="IK594">
        <v>0</v>
      </c>
    </row>
    <row r="595" spans="1:245" x14ac:dyDescent="0.2">
      <c r="A595">
        <v>17</v>
      </c>
      <c r="B595">
        <v>1</v>
      </c>
      <c r="D595">
        <f>ROW(EtalonRes!A310)</f>
        <v>310</v>
      </c>
      <c r="E595" t="s">
        <v>3</v>
      </c>
      <c r="F595" t="s">
        <v>432</v>
      </c>
      <c r="G595" t="s">
        <v>433</v>
      </c>
      <c r="H595" t="s">
        <v>423</v>
      </c>
      <c r="I595">
        <v>1</v>
      </c>
      <c r="J595">
        <v>0</v>
      </c>
      <c r="K595">
        <v>1</v>
      </c>
      <c r="O595">
        <f t="shared" si="429"/>
        <v>449.76</v>
      </c>
      <c r="P595">
        <f t="shared" si="430"/>
        <v>0</v>
      </c>
      <c r="Q595">
        <f t="shared" si="431"/>
        <v>0</v>
      </c>
      <c r="R595">
        <f t="shared" si="432"/>
        <v>0</v>
      </c>
      <c r="S595">
        <f t="shared" si="433"/>
        <v>449.76</v>
      </c>
      <c r="T595">
        <f t="shared" si="434"/>
        <v>0</v>
      </c>
      <c r="U595">
        <f t="shared" si="435"/>
        <v>0.8</v>
      </c>
      <c r="V595">
        <f t="shared" si="436"/>
        <v>0</v>
      </c>
      <c r="W595">
        <f t="shared" si="437"/>
        <v>0</v>
      </c>
      <c r="X595">
        <f t="shared" si="438"/>
        <v>314.83</v>
      </c>
      <c r="Y595">
        <f t="shared" si="439"/>
        <v>44.98</v>
      </c>
      <c r="AA595">
        <v>-1</v>
      </c>
      <c r="AB595">
        <f t="shared" si="440"/>
        <v>449.76</v>
      </c>
      <c r="AC595">
        <f>ROUND(((ES595*4)),6)</f>
        <v>0</v>
      </c>
      <c r="AD595">
        <f>ROUND(((((ET595*4))-((EU595*4)))+AE595),6)</f>
        <v>0</v>
      </c>
      <c r="AE595">
        <f>ROUND(((EU595*4)),6)</f>
        <v>0</v>
      </c>
      <c r="AF595">
        <f>ROUND(((EV595*4)),6)</f>
        <v>449.76</v>
      </c>
      <c r="AG595">
        <f t="shared" si="441"/>
        <v>0</v>
      </c>
      <c r="AH595">
        <f>((EW595*4))</f>
        <v>0.8</v>
      </c>
      <c r="AI595">
        <f>((EX595*4))</f>
        <v>0</v>
      </c>
      <c r="AJ595">
        <f t="shared" si="442"/>
        <v>0</v>
      </c>
      <c r="AK595">
        <v>112.44</v>
      </c>
      <c r="AL595">
        <v>0</v>
      </c>
      <c r="AM595">
        <v>0</v>
      </c>
      <c r="AN595">
        <v>0</v>
      </c>
      <c r="AO595">
        <v>112.44</v>
      </c>
      <c r="AP595">
        <v>0</v>
      </c>
      <c r="AQ595">
        <v>0.2</v>
      </c>
      <c r="AR595">
        <v>0</v>
      </c>
      <c r="AS595">
        <v>0</v>
      </c>
      <c r="AT595">
        <v>70</v>
      </c>
      <c r="AU595">
        <v>10</v>
      </c>
      <c r="AV595">
        <v>1</v>
      </c>
      <c r="AW595">
        <v>1</v>
      </c>
      <c r="AZ595">
        <v>1</v>
      </c>
      <c r="BA595">
        <v>1</v>
      </c>
      <c r="BB595">
        <v>1</v>
      </c>
      <c r="BC595">
        <v>1</v>
      </c>
      <c r="BD595" t="s">
        <v>3</v>
      </c>
      <c r="BE595" t="s">
        <v>3</v>
      </c>
      <c r="BF595" t="s">
        <v>3</v>
      </c>
      <c r="BG595" t="s">
        <v>3</v>
      </c>
      <c r="BH595">
        <v>0</v>
      </c>
      <c r="BI595">
        <v>4</v>
      </c>
      <c r="BJ595" t="s">
        <v>434</v>
      </c>
      <c r="BM595">
        <v>0</v>
      </c>
      <c r="BN595">
        <v>0</v>
      </c>
      <c r="BO595" t="s">
        <v>3</v>
      </c>
      <c r="BP595">
        <v>0</v>
      </c>
      <c r="BQ595">
        <v>1</v>
      </c>
      <c r="BR595">
        <v>0</v>
      </c>
      <c r="BS595">
        <v>1</v>
      </c>
      <c r="BT595">
        <v>1</v>
      </c>
      <c r="BU595">
        <v>1</v>
      </c>
      <c r="BV595">
        <v>1</v>
      </c>
      <c r="BW595">
        <v>1</v>
      </c>
      <c r="BX595">
        <v>1</v>
      </c>
      <c r="BY595" t="s">
        <v>3</v>
      </c>
      <c r="BZ595">
        <v>70</v>
      </c>
      <c r="CA595">
        <v>10</v>
      </c>
      <c r="CB595" t="s">
        <v>3</v>
      </c>
      <c r="CE595">
        <v>0</v>
      </c>
      <c r="CF595">
        <v>0</v>
      </c>
      <c r="CG595">
        <v>0</v>
      </c>
      <c r="CM595">
        <v>0</v>
      </c>
      <c r="CN595" t="s">
        <v>3</v>
      </c>
      <c r="CO595">
        <v>0</v>
      </c>
      <c r="CP595">
        <f t="shared" si="443"/>
        <v>449.76</v>
      </c>
      <c r="CQ595">
        <f t="shared" si="444"/>
        <v>0</v>
      </c>
      <c r="CR595">
        <f>(((((ET595*4))*BB595-((EU595*4))*BS595)+AE595*BS595)*AV595)</f>
        <v>0</v>
      </c>
      <c r="CS595">
        <f t="shared" si="445"/>
        <v>0</v>
      </c>
      <c r="CT595">
        <f t="shared" si="446"/>
        <v>449.76</v>
      </c>
      <c r="CU595">
        <f t="shared" si="447"/>
        <v>0</v>
      </c>
      <c r="CV595">
        <f t="shared" si="448"/>
        <v>0.8</v>
      </c>
      <c r="CW595">
        <f t="shared" si="449"/>
        <v>0</v>
      </c>
      <c r="CX595">
        <f t="shared" si="450"/>
        <v>0</v>
      </c>
      <c r="CY595">
        <f t="shared" si="451"/>
        <v>314.83199999999999</v>
      </c>
      <c r="CZ595">
        <f t="shared" si="452"/>
        <v>44.976000000000006</v>
      </c>
      <c r="DC595" t="s">
        <v>3</v>
      </c>
      <c r="DD595" t="s">
        <v>20</v>
      </c>
      <c r="DE595" t="s">
        <v>20</v>
      </c>
      <c r="DF595" t="s">
        <v>20</v>
      </c>
      <c r="DG595" t="s">
        <v>20</v>
      </c>
      <c r="DH595" t="s">
        <v>3</v>
      </c>
      <c r="DI595" t="s">
        <v>20</v>
      </c>
      <c r="DJ595" t="s">
        <v>20</v>
      </c>
      <c r="DK595" t="s">
        <v>3</v>
      </c>
      <c r="DL595" t="s">
        <v>3</v>
      </c>
      <c r="DM595" t="s">
        <v>3</v>
      </c>
      <c r="DN595">
        <v>0</v>
      </c>
      <c r="DO595">
        <v>0</v>
      </c>
      <c r="DP595">
        <v>1</v>
      </c>
      <c r="DQ595">
        <v>1</v>
      </c>
      <c r="DU595">
        <v>1013</v>
      </c>
      <c r="DV595" t="s">
        <v>423</v>
      </c>
      <c r="DW595" t="s">
        <v>423</v>
      </c>
      <c r="DX595">
        <v>1</v>
      </c>
      <c r="DZ595" t="s">
        <v>3</v>
      </c>
      <c r="EA595" t="s">
        <v>3</v>
      </c>
      <c r="EB595" t="s">
        <v>3</v>
      </c>
      <c r="EC595" t="s">
        <v>3</v>
      </c>
      <c r="EE595">
        <v>1441815344</v>
      </c>
      <c r="EF595">
        <v>1</v>
      </c>
      <c r="EG595" t="s">
        <v>21</v>
      </c>
      <c r="EH595">
        <v>0</v>
      </c>
      <c r="EI595" t="s">
        <v>3</v>
      </c>
      <c r="EJ595">
        <v>4</v>
      </c>
      <c r="EK595">
        <v>0</v>
      </c>
      <c r="EL595" t="s">
        <v>22</v>
      </c>
      <c r="EM595" t="s">
        <v>23</v>
      </c>
      <c r="EO595" t="s">
        <v>3</v>
      </c>
      <c r="EQ595">
        <v>1024</v>
      </c>
      <c r="ER595">
        <v>112.44</v>
      </c>
      <c r="ES595">
        <v>0</v>
      </c>
      <c r="ET595">
        <v>0</v>
      </c>
      <c r="EU595">
        <v>0</v>
      </c>
      <c r="EV595">
        <v>112.44</v>
      </c>
      <c r="EW595">
        <v>0.2</v>
      </c>
      <c r="EX595">
        <v>0</v>
      </c>
      <c r="EY595">
        <v>0</v>
      </c>
      <c r="FQ595">
        <v>0</v>
      </c>
      <c r="FR595">
        <f t="shared" si="453"/>
        <v>0</v>
      </c>
      <c r="FS595">
        <v>0</v>
      </c>
      <c r="FX595">
        <v>70</v>
      </c>
      <c r="FY595">
        <v>10</v>
      </c>
      <c r="GA595" t="s">
        <v>3</v>
      </c>
      <c r="GD595">
        <v>0</v>
      </c>
      <c r="GF595">
        <v>-561541670</v>
      </c>
      <c r="GG595">
        <v>2</v>
      </c>
      <c r="GH595">
        <v>1</v>
      </c>
      <c r="GI595">
        <v>-2</v>
      </c>
      <c r="GJ595">
        <v>0</v>
      </c>
      <c r="GK595">
        <f>ROUND(R595*(R12)/100,2)</f>
        <v>0</v>
      </c>
      <c r="GL595">
        <f t="shared" si="454"/>
        <v>0</v>
      </c>
      <c r="GM595">
        <f t="shared" si="455"/>
        <v>809.57</v>
      </c>
      <c r="GN595">
        <f t="shared" si="456"/>
        <v>0</v>
      </c>
      <c r="GO595">
        <f t="shared" si="457"/>
        <v>0</v>
      </c>
      <c r="GP595">
        <f t="shared" si="458"/>
        <v>809.57</v>
      </c>
      <c r="GR595">
        <v>0</v>
      </c>
      <c r="GS595">
        <v>3</v>
      </c>
      <c r="GT595">
        <v>0</v>
      </c>
      <c r="GU595" t="s">
        <v>3</v>
      </c>
      <c r="GV595">
        <f t="shared" si="459"/>
        <v>0</v>
      </c>
      <c r="GW595">
        <v>1</v>
      </c>
      <c r="GX595">
        <f t="shared" si="460"/>
        <v>0</v>
      </c>
      <c r="HA595">
        <v>0</v>
      </c>
      <c r="HB595">
        <v>0</v>
      </c>
      <c r="HC595">
        <f t="shared" si="461"/>
        <v>0</v>
      </c>
      <c r="HE595" t="s">
        <v>3</v>
      </c>
      <c r="HF595" t="s">
        <v>3</v>
      </c>
      <c r="HM595" t="s">
        <v>3</v>
      </c>
      <c r="HN595" t="s">
        <v>3</v>
      </c>
      <c r="HO595" t="s">
        <v>3</v>
      </c>
      <c r="HP595" t="s">
        <v>3</v>
      </c>
      <c r="HQ595" t="s">
        <v>3</v>
      </c>
      <c r="IK595">
        <v>0</v>
      </c>
    </row>
    <row r="596" spans="1:245" x14ac:dyDescent="0.2">
      <c r="A596">
        <v>17</v>
      </c>
      <c r="B596">
        <v>1</v>
      </c>
      <c r="D596">
        <f>ROW(EtalonRes!A311)</f>
        <v>311</v>
      </c>
      <c r="E596" t="s">
        <v>3</v>
      </c>
      <c r="F596" t="s">
        <v>435</v>
      </c>
      <c r="G596" t="s">
        <v>436</v>
      </c>
      <c r="H596" t="s">
        <v>32</v>
      </c>
      <c r="I596">
        <v>1</v>
      </c>
      <c r="J596">
        <v>0</v>
      </c>
      <c r="K596">
        <v>1</v>
      </c>
      <c r="O596">
        <f t="shared" si="429"/>
        <v>4371.8999999999996</v>
      </c>
      <c r="P596">
        <f t="shared" si="430"/>
        <v>0</v>
      </c>
      <c r="Q596">
        <f t="shared" si="431"/>
        <v>0</v>
      </c>
      <c r="R596">
        <f t="shared" si="432"/>
        <v>0</v>
      </c>
      <c r="S596">
        <f t="shared" si="433"/>
        <v>4371.8999999999996</v>
      </c>
      <c r="T596">
        <f t="shared" si="434"/>
        <v>0</v>
      </c>
      <c r="U596">
        <f t="shared" si="435"/>
        <v>7.08</v>
      </c>
      <c r="V596">
        <f t="shared" si="436"/>
        <v>0</v>
      </c>
      <c r="W596">
        <f t="shared" si="437"/>
        <v>0</v>
      </c>
      <c r="X596">
        <f t="shared" si="438"/>
        <v>3060.33</v>
      </c>
      <c r="Y596">
        <f t="shared" si="439"/>
        <v>437.19</v>
      </c>
      <c r="AA596">
        <v>-1</v>
      </c>
      <c r="AB596">
        <f t="shared" si="440"/>
        <v>4371.8999999999996</v>
      </c>
      <c r="AC596">
        <f>ROUND(((ES596*118)),6)</f>
        <v>0</v>
      </c>
      <c r="AD596">
        <f>ROUND(((((ET596*118))-((EU596*118)))+AE596),6)</f>
        <v>0</v>
      </c>
      <c r="AE596">
        <f>ROUND(((EU596*118)),6)</f>
        <v>0</v>
      </c>
      <c r="AF596">
        <f>ROUND(((EV596*118)),6)</f>
        <v>4371.8999999999996</v>
      </c>
      <c r="AG596">
        <f t="shared" si="441"/>
        <v>0</v>
      </c>
      <c r="AH596">
        <f>((EW596*118))</f>
        <v>7.08</v>
      </c>
      <c r="AI596">
        <f>((EX596*118))</f>
        <v>0</v>
      </c>
      <c r="AJ596">
        <f t="shared" si="442"/>
        <v>0</v>
      </c>
      <c r="AK596">
        <v>37.049999999999997</v>
      </c>
      <c r="AL596">
        <v>0</v>
      </c>
      <c r="AM596">
        <v>0</v>
      </c>
      <c r="AN596">
        <v>0</v>
      </c>
      <c r="AO596">
        <v>37.049999999999997</v>
      </c>
      <c r="AP596">
        <v>0</v>
      </c>
      <c r="AQ596">
        <v>0.06</v>
      </c>
      <c r="AR596">
        <v>0</v>
      </c>
      <c r="AS596">
        <v>0</v>
      </c>
      <c r="AT596">
        <v>70</v>
      </c>
      <c r="AU596">
        <v>10</v>
      </c>
      <c r="AV596">
        <v>1</v>
      </c>
      <c r="AW596">
        <v>1</v>
      </c>
      <c r="AZ596">
        <v>1</v>
      </c>
      <c r="BA596">
        <v>1</v>
      </c>
      <c r="BB596">
        <v>1</v>
      </c>
      <c r="BC596">
        <v>1</v>
      </c>
      <c r="BD596" t="s">
        <v>3</v>
      </c>
      <c r="BE596" t="s">
        <v>3</v>
      </c>
      <c r="BF596" t="s">
        <v>3</v>
      </c>
      <c r="BG596" t="s">
        <v>3</v>
      </c>
      <c r="BH596">
        <v>0</v>
      </c>
      <c r="BI596">
        <v>4</v>
      </c>
      <c r="BJ596" t="s">
        <v>437</v>
      </c>
      <c r="BM596">
        <v>0</v>
      </c>
      <c r="BN596">
        <v>0</v>
      </c>
      <c r="BO596" t="s">
        <v>3</v>
      </c>
      <c r="BP596">
        <v>0</v>
      </c>
      <c r="BQ596">
        <v>1</v>
      </c>
      <c r="BR596">
        <v>0</v>
      </c>
      <c r="BS596">
        <v>1</v>
      </c>
      <c r="BT596">
        <v>1</v>
      </c>
      <c r="BU596">
        <v>1</v>
      </c>
      <c r="BV596">
        <v>1</v>
      </c>
      <c r="BW596">
        <v>1</v>
      </c>
      <c r="BX596">
        <v>1</v>
      </c>
      <c r="BY596" t="s">
        <v>3</v>
      </c>
      <c r="BZ596">
        <v>70</v>
      </c>
      <c r="CA596">
        <v>10</v>
      </c>
      <c r="CB596" t="s">
        <v>3</v>
      </c>
      <c r="CE596">
        <v>0</v>
      </c>
      <c r="CF596">
        <v>0</v>
      </c>
      <c r="CG596">
        <v>0</v>
      </c>
      <c r="CM596">
        <v>0</v>
      </c>
      <c r="CN596" t="s">
        <v>3</v>
      </c>
      <c r="CO596">
        <v>0</v>
      </c>
      <c r="CP596">
        <f t="shared" si="443"/>
        <v>4371.8999999999996</v>
      </c>
      <c r="CQ596">
        <f t="shared" si="444"/>
        <v>0</v>
      </c>
      <c r="CR596">
        <f>(((((ET596*118))*BB596-((EU596*118))*BS596)+AE596*BS596)*AV596)</f>
        <v>0</v>
      </c>
      <c r="CS596">
        <f t="shared" si="445"/>
        <v>0</v>
      </c>
      <c r="CT596">
        <f t="shared" si="446"/>
        <v>4371.8999999999996</v>
      </c>
      <c r="CU596">
        <f t="shared" si="447"/>
        <v>0</v>
      </c>
      <c r="CV596">
        <f t="shared" si="448"/>
        <v>7.08</v>
      </c>
      <c r="CW596">
        <f t="shared" si="449"/>
        <v>0</v>
      </c>
      <c r="CX596">
        <f t="shared" si="450"/>
        <v>0</v>
      </c>
      <c r="CY596">
        <f t="shared" si="451"/>
        <v>3060.33</v>
      </c>
      <c r="CZ596">
        <f t="shared" si="452"/>
        <v>437.19</v>
      </c>
      <c r="DC596" t="s">
        <v>3</v>
      </c>
      <c r="DD596" t="s">
        <v>383</v>
      </c>
      <c r="DE596" t="s">
        <v>383</v>
      </c>
      <c r="DF596" t="s">
        <v>383</v>
      </c>
      <c r="DG596" t="s">
        <v>383</v>
      </c>
      <c r="DH596" t="s">
        <v>3</v>
      </c>
      <c r="DI596" t="s">
        <v>383</v>
      </c>
      <c r="DJ596" t="s">
        <v>383</v>
      </c>
      <c r="DK596" t="s">
        <v>3</v>
      </c>
      <c r="DL596" t="s">
        <v>3</v>
      </c>
      <c r="DM596" t="s">
        <v>3</v>
      </c>
      <c r="DN596">
        <v>0</v>
      </c>
      <c r="DO596">
        <v>0</v>
      </c>
      <c r="DP596">
        <v>1</v>
      </c>
      <c r="DQ596">
        <v>1</v>
      </c>
      <c r="DU596">
        <v>16987630</v>
      </c>
      <c r="DV596" t="s">
        <v>32</v>
      </c>
      <c r="DW596" t="s">
        <v>32</v>
      </c>
      <c r="DX596">
        <v>1</v>
      </c>
      <c r="DZ596" t="s">
        <v>3</v>
      </c>
      <c r="EA596" t="s">
        <v>3</v>
      </c>
      <c r="EB596" t="s">
        <v>3</v>
      </c>
      <c r="EC596" t="s">
        <v>3</v>
      </c>
      <c r="EE596">
        <v>1441815344</v>
      </c>
      <c r="EF596">
        <v>1</v>
      </c>
      <c r="EG596" t="s">
        <v>21</v>
      </c>
      <c r="EH596">
        <v>0</v>
      </c>
      <c r="EI596" t="s">
        <v>3</v>
      </c>
      <c r="EJ596">
        <v>4</v>
      </c>
      <c r="EK596">
        <v>0</v>
      </c>
      <c r="EL596" t="s">
        <v>22</v>
      </c>
      <c r="EM596" t="s">
        <v>23</v>
      </c>
      <c r="EO596" t="s">
        <v>3</v>
      </c>
      <c r="EQ596">
        <v>1024</v>
      </c>
      <c r="ER596">
        <v>37.049999999999997</v>
      </c>
      <c r="ES596">
        <v>0</v>
      </c>
      <c r="ET596">
        <v>0</v>
      </c>
      <c r="EU596">
        <v>0</v>
      </c>
      <c r="EV596">
        <v>37.049999999999997</v>
      </c>
      <c r="EW596">
        <v>0.06</v>
      </c>
      <c r="EX596">
        <v>0</v>
      </c>
      <c r="EY596">
        <v>0</v>
      </c>
      <c r="FQ596">
        <v>0</v>
      </c>
      <c r="FR596">
        <f t="shared" si="453"/>
        <v>0</v>
      </c>
      <c r="FS596">
        <v>0</v>
      </c>
      <c r="FX596">
        <v>70</v>
      </c>
      <c r="FY596">
        <v>10</v>
      </c>
      <c r="GA596" t="s">
        <v>3</v>
      </c>
      <c r="GD596">
        <v>0</v>
      </c>
      <c r="GF596">
        <v>57174013</v>
      </c>
      <c r="GG596">
        <v>2</v>
      </c>
      <c r="GH596">
        <v>1</v>
      </c>
      <c r="GI596">
        <v>-2</v>
      </c>
      <c r="GJ596">
        <v>0</v>
      </c>
      <c r="GK596">
        <f>ROUND(R596*(R12)/100,2)</f>
        <v>0</v>
      </c>
      <c r="GL596">
        <f t="shared" si="454"/>
        <v>0</v>
      </c>
      <c r="GM596">
        <f t="shared" si="455"/>
        <v>7869.42</v>
      </c>
      <c r="GN596">
        <f t="shared" si="456"/>
        <v>0</v>
      </c>
      <c r="GO596">
        <f t="shared" si="457"/>
        <v>0</v>
      </c>
      <c r="GP596">
        <f t="shared" si="458"/>
        <v>7869.42</v>
      </c>
      <c r="GR596">
        <v>0</v>
      </c>
      <c r="GS596">
        <v>3</v>
      </c>
      <c r="GT596">
        <v>0</v>
      </c>
      <c r="GU596" t="s">
        <v>3</v>
      </c>
      <c r="GV596">
        <f t="shared" si="459"/>
        <v>0</v>
      </c>
      <c r="GW596">
        <v>1</v>
      </c>
      <c r="GX596">
        <f t="shared" si="460"/>
        <v>0</v>
      </c>
      <c r="HA596">
        <v>0</v>
      </c>
      <c r="HB596">
        <v>0</v>
      </c>
      <c r="HC596">
        <f t="shared" si="461"/>
        <v>0</v>
      </c>
      <c r="HE596" t="s">
        <v>3</v>
      </c>
      <c r="HF596" t="s">
        <v>3</v>
      </c>
      <c r="HM596" t="s">
        <v>3</v>
      </c>
      <c r="HN596" t="s">
        <v>3</v>
      </c>
      <c r="HO596" t="s">
        <v>3</v>
      </c>
      <c r="HP596" t="s">
        <v>3</v>
      </c>
      <c r="HQ596" t="s">
        <v>3</v>
      </c>
      <c r="IK596">
        <v>0</v>
      </c>
    </row>
    <row r="597" spans="1:245" x14ac:dyDescent="0.2">
      <c r="A597">
        <v>17</v>
      </c>
      <c r="B597">
        <v>1</v>
      </c>
      <c r="D597">
        <f>ROW(EtalonRes!A313)</f>
        <v>313</v>
      </c>
      <c r="E597" t="s">
        <v>3</v>
      </c>
      <c r="F597" t="s">
        <v>438</v>
      </c>
      <c r="G597" t="s">
        <v>439</v>
      </c>
      <c r="H597" t="s">
        <v>32</v>
      </c>
      <c r="I597">
        <v>1</v>
      </c>
      <c r="J597">
        <v>0</v>
      </c>
      <c r="K597">
        <v>1</v>
      </c>
      <c r="O597">
        <f t="shared" si="429"/>
        <v>500.28</v>
      </c>
      <c r="P597">
        <f t="shared" si="430"/>
        <v>6.28</v>
      </c>
      <c r="Q597">
        <f t="shared" si="431"/>
        <v>0</v>
      </c>
      <c r="R597">
        <f t="shared" si="432"/>
        <v>0</v>
      </c>
      <c r="S597">
        <f t="shared" si="433"/>
        <v>494</v>
      </c>
      <c r="T597">
        <f t="shared" si="434"/>
        <v>0</v>
      </c>
      <c r="U597">
        <f t="shared" si="435"/>
        <v>0.8</v>
      </c>
      <c r="V597">
        <f t="shared" si="436"/>
        <v>0</v>
      </c>
      <c r="W597">
        <f t="shared" si="437"/>
        <v>0</v>
      </c>
      <c r="X597">
        <f t="shared" si="438"/>
        <v>345.8</v>
      </c>
      <c r="Y597">
        <f t="shared" si="439"/>
        <v>49.4</v>
      </c>
      <c r="AA597">
        <v>-1</v>
      </c>
      <c r="AB597">
        <f t="shared" si="440"/>
        <v>500.28</v>
      </c>
      <c r="AC597">
        <f>ROUND(((ES597*4)),6)</f>
        <v>6.28</v>
      </c>
      <c r="AD597">
        <f>ROUND(((((ET597*4))-((EU597*4)))+AE597),6)</f>
        <v>0</v>
      </c>
      <c r="AE597">
        <f>ROUND(((EU597*4)),6)</f>
        <v>0</v>
      </c>
      <c r="AF597">
        <f>ROUND(((EV597*4)),6)</f>
        <v>494</v>
      </c>
      <c r="AG597">
        <f t="shared" si="441"/>
        <v>0</v>
      </c>
      <c r="AH597">
        <f>((EW597*4))</f>
        <v>0.8</v>
      </c>
      <c r="AI597">
        <f>((EX597*4))</f>
        <v>0</v>
      </c>
      <c r="AJ597">
        <f t="shared" si="442"/>
        <v>0</v>
      </c>
      <c r="AK597">
        <v>125.07</v>
      </c>
      <c r="AL597">
        <v>1.57</v>
      </c>
      <c r="AM597">
        <v>0</v>
      </c>
      <c r="AN597">
        <v>0</v>
      </c>
      <c r="AO597">
        <v>123.5</v>
      </c>
      <c r="AP597">
        <v>0</v>
      </c>
      <c r="AQ597">
        <v>0.2</v>
      </c>
      <c r="AR597">
        <v>0</v>
      </c>
      <c r="AS597">
        <v>0</v>
      </c>
      <c r="AT597">
        <v>70</v>
      </c>
      <c r="AU597">
        <v>10</v>
      </c>
      <c r="AV597">
        <v>1</v>
      </c>
      <c r="AW597">
        <v>1</v>
      </c>
      <c r="AZ597">
        <v>1</v>
      </c>
      <c r="BA597">
        <v>1</v>
      </c>
      <c r="BB597">
        <v>1</v>
      </c>
      <c r="BC597">
        <v>1</v>
      </c>
      <c r="BD597" t="s">
        <v>3</v>
      </c>
      <c r="BE597" t="s">
        <v>3</v>
      </c>
      <c r="BF597" t="s">
        <v>3</v>
      </c>
      <c r="BG597" t="s">
        <v>3</v>
      </c>
      <c r="BH597">
        <v>0</v>
      </c>
      <c r="BI597">
        <v>4</v>
      </c>
      <c r="BJ597" t="s">
        <v>440</v>
      </c>
      <c r="BM597">
        <v>0</v>
      </c>
      <c r="BN597">
        <v>0</v>
      </c>
      <c r="BO597" t="s">
        <v>3</v>
      </c>
      <c r="BP597">
        <v>0</v>
      </c>
      <c r="BQ597">
        <v>1</v>
      </c>
      <c r="BR597">
        <v>0</v>
      </c>
      <c r="BS597">
        <v>1</v>
      </c>
      <c r="BT597">
        <v>1</v>
      </c>
      <c r="BU597">
        <v>1</v>
      </c>
      <c r="BV597">
        <v>1</v>
      </c>
      <c r="BW597">
        <v>1</v>
      </c>
      <c r="BX597">
        <v>1</v>
      </c>
      <c r="BY597" t="s">
        <v>3</v>
      </c>
      <c r="BZ597">
        <v>70</v>
      </c>
      <c r="CA597">
        <v>10</v>
      </c>
      <c r="CB597" t="s">
        <v>3</v>
      </c>
      <c r="CE597">
        <v>0</v>
      </c>
      <c r="CF597">
        <v>0</v>
      </c>
      <c r="CG597">
        <v>0</v>
      </c>
      <c r="CM597">
        <v>0</v>
      </c>
      <c r="CN597" t="s">
        <v>3</v>
      </c>
      <c r="CO597">
        <v>0</v>
      </c>
      <c r="CP597">
        <f t="shared" si="443"/>
        <v>500.28</v>
      </c>
      <c r="CQ597">
        <f t="shared" si="444"/>
        <v>6.28</v>
      </c>
      <c r="CR597">
        <f>(((((ET597*4))*BB597-((EU597*4))*BS597)+AE597*BS597)*AV597)</f>
        <v>0</v>
      </c>
      <c r="CS597">
        <f t="shared" si="445"/>
        <v>0</v>
      </c>
      <c r="CT597">
        <f t="shared" si="446"/>
        <v>494</v>
      </c>
      <c r="CU597">
        <f t="shared" si="447"/>
        <v>0</v>
      </c>
      <c r="CV597">
        <f t="shared" si="448"/>
        <v>0.8</v>
      </c>
      <c r="CW597">
        <f t="shared" si="449"/>
        <v>0</v>
      </c>
      <c r="CX597">
        <f t="shared" si="450"/>
        <v>0</v>
      </c>
      <c r="CY597">
        <f t="shared" si="451"/>
        <v>345.8</v>
      </c>
      <c r="CZ597">
        <f t="shared" si="452"/>
        <v>49.4</v>
      </c>
      <c r="DC597" t="s">
        <v>3</v>
      </c>
      <c r="DD597" t="s">
        <v>20</v>
      </c>
      <c r="DE597" t="s">
        <v>20</v>
      </c>
      <c r="DF597" t="s">
        <v>20</v>
      </c>
      <c r="DG597" t="s">
        <v>20</v>
      </c>
      <c r="DH597" t="s">
        <v>3</v>
      </c>
      <c r="DI597" t="s">
        <v>20</v>
      </c>
      <c r="DJ597" t="s">
        <v>20</v>
      </c>
      <c r="DK597" t="s">
        <v>3</v>
      </c>
      <c r="DL597" t="s">
        <v>3</v>
      </c>
      <c r="DM597" t="s">
        <v>3</v>
      </c>
      <c r="DN597">
        <v>0</v>
      </c>
      <c r="DO597">
        <v>0</v>
      </c>
      <c r="DP597">
        <v>1</v>
      </c>
      <c r="DQ597">
        <v>1</v>
      </c>
      <c r="DU597">
        <v>16987630</v>
      </c>
      <c r="DV597" t="s">
        <v>32</v>
      </c>
      <c r="DW597" t="s">
        <v>32</v>
      </c>
      <c r="DX597">
        <v>1</v>
      </c>
      <c r="DZ597" t="s">
        <v>3</v>
      </c>
      <c r="EA597" t="s">
        <v>3</v>
      </c>
      <c r="EB597" t="s">
        <v>3</v>
      </c>
      <c r="EC597" t="s">
        <v>3</v>
      </c>
      <c r="EE597">
        <v>1441815344</v>
      </c>
      <c r="EF597">
        <v>1</v>
      </c>
      <c r="EG597" t="s">
        <v>21</v>
      </c>
      <c r="EH597">
        <v>0</v>
      </c>
      <c r="EI597" t="s">
        <v>3</v>
      </c>
      <c r="EJ597">
        <v>4</v>
      </c>
      <c r="EK597">
        <v>0</v>
      </c>
      <c r="EL597" t="s">
        <v>22</v>
      </c>
      <c r="EM597" t="s">
        <v>23</v>
      </c>
      <c r="EO597" t="s">
        <v>3</v>
      </c>
      <c r="EQ597">
        <v>1024</v>
      </c>
      <c r="ER597">
        <v>125.07</v>
      </c>
      <c r="ES597">
        <v>1.57</v>
      </c>
      <c r="ET597">
        <v>0</v>
      </c>
      <c r="EU597">
        <v>0</v>
      </c>
      <c r="EV597">
        <v>123.5</v>
      </c>
      <c r="EW597">
        <v>0.2</v>
      </c>
      <c r="EX597">
        <v>0</v>
      </c>
      <c r="EY597">
        <v>0</v>
      </c>
      <c r="FQ597">
        <v>0</v>
      </c>
      <c r="FR597">
        <f t="shared" si="453"/>
        <v>0</v>
      </c>
      <c r="FS597">
        <v>0</v>
      </c>
      <c r="FX597">
        <v>70</v>
      </c>
      <c r="FY597">
        <v>10</v>
      </c>
      <c r="GA597" t="s">
        <v>3</v>
      </c>
      <c r="GD597">
        <v>0</v>
      </c>
      <c r="GF597">
        <v>2430549</v>
      </c>
      <c r="GG597">
        <v>2</v>
      </c>
      <c r="GH597">
        <v>1</v>
      </c>
      <c r="GI597">
        <v>-2</v>
      </c>
      <c r="GJ597">
        <v>0</v>
      </c>
      <c r="GK597">
        <f>ROUND(R597*(R12)/100,2)</f>
        <v>0</v>
      </c>
      <c r="GL597">
        <f t="shared" si="454"/>
        <v>0</v>
      </c>
      <c r="GM597">
        <f t="shared" si="455"/>
        <v>895.48</v>
      </c>
      <c r="GN597">
        <f t="shared" si="456"/>
        <v>0</v>
      </c>
      <c r="GO597">
        <f t="shared" si="457"/>
        <v>0</v>
      </c>
      <c r="GP597">
        <f t="shared" si="458"/>
        <v>895.48</v>
      </c>
      <c r="GR597">
        <v>0</v>
      </c>
      <c r="GS597">
        <v>3</v>
      </c>
      <c r="GT597">
        <v>0</v>
      </c>
      <c r="GU597" t="s">
        <v>3</v>
      </c>
      <c r="GV597">
        <f t="shared" si="459"/>
        <v>0</v>
      </c>
      <c r="GW597">
        <v>1</v>
      </c>
      <c r="GX597">
        <f t="shared" si="460"/>
        <v>0</v>
      </c>
      <c r="HA597">
        <v>0</v>
      </c>
      <c r="HB597">
        <v>0</v>
      </c>
      <c r="HC597">
        <f t="shared" si="461"/>
        <v>0</v>
      </c>
      <c r="HE597" t="s">
        <v>3</v>
      </c>
      <c r="HF597" t="s">
        <v>3</v>
      </c>
      <c r="HM597" t="s">
        <v>3</v>
      </c>
      <c r="HN597" t="s">
        <v>3</v>
      </c>
      <c r="HO597" t="s">
        <v>3</v>
      </c>
      <c r="HP597" t="s">
        <v>3</v>
      </c>
      <c r="HQ597" t="s">
        <v>3</v>
      </c>
      <c r="IK597">
        <v>0</v>
      </c>
    </row>
    <row r="598" spans="1:245" x14ac:dyDescent="0.2">
      <c r="A598">
        <v>17</v>
      </c>
      <c r="B598">
        <v>1</v>
      </c>
      <c r="D598">
        <f>ROW(EtalonRes!A316)</f>
        <v>316</v>
      </c>
      <c r="E598" t="s">
        <v>441</v>
      </c>
      <c r="F598" t="s">
        <v>271</v>
      </c>
      <c r="G598" t="s">
        <v>272</v>
      </c>
      <c r="H598" t="s">
        <v>32</v>
      </c>
      <c r="I598">
        <v>8</v>
      </c>
      <c r="J598">
        <v>0</v>
      </c>
      <c r="K598">
        <v>8</v>
      </c>
      <c r="O598">
        <f t="shared" si="429"/>
        <v>6957.76</v>
      </c>
      <c r="P598">
        <f t="shared" si="430"/>
        <v>144.96</v>
      </c>
      <c r="Q598">
        <f t="shared" si="431"/>
        <v>0</v>
      </c>
      <c r="R598">
        <f t="shared" si="432"/>
        <v>0</v>
      </c>
      <c r="S598">
        <f t="shared" si="433"/>
        <v>6812.8</v>
      </c>
      <c r="T598">
        <f t="shared" si="434"/>
        <v>0</v>
      </c>
      <c r="U598">
        <f t="shared" si="435"/>
        <v>9.6</v>
      </c>
      <c r="V598">
        <f t="shared" si="436"/>
        <v>0</v>
      </c>
      <c r="W598">
        <f t="shared" si="437"/>
        <v>0</v>
      </c>
      <c r="X598">
        <f t="shared" si="438"/>
        <v>4768.96</v>
      </c>
      <c r="Y598">
        <f t="shared" si="439"/>
        <v>681.28</v>
      </c>
      <c r="AA598">
        <v>1470268931</v>
      </c>
      <c r="AB598">
        <f t="shared" si="440"/>
        <v>869.72</v>
      </c>
      <c r="AC598">
        <f>ROUND(((ES598*4)),6)</f>
        <v>18.12</v>
      </c>
      <c r="AD598">
        <f>ROUND(((((ET598*4))-((EU598*4)))+AE598),6)</f>
        <v>0</v>
      </c>
      <c r="AE598">
        <f>ROUND(((EU598*4)),6)</f>
        <v>0</v>
      </c>
      <c r="AF598">
        <f>ROUND(((EV598*4)),6)</f>
        <v>851.6</v>
      </c>
      <c r="AG598">
        <f t="shared" si="441"/>
        <v>0</v>
      </c>
      <c r="AH598">
        <f>((EW598*4))</f>
        <v>1.2</v>
      </c>
      <c r="AI598">
        <f>((EX598*4))</f>
        <v>0</v>
      </c>
      <c r="AJ598">
        <f t="shared" si="442"/>
        <v>0</v>
      </c>
      <c r="AK598">
        <v>217.43</v>
      </c>
      <c r="AL598">
        <v>4.53</v>
      </c>
      <c r="AM598">
        <v>0</v>
      </c>
      <c r="AN598">
        <v>0</v>
      </c>
      <c r="AO598">
        <v>212.9</v>
      </c>
      <c r="AP598">
        <v>0</v>
      </c>
      <c r="AQ598">
        <v>0.3</v>
      </c>
      <c r="AR598">
        <v>0</v>
      </c>
      <c r="AS598">
        <v>0</v>
      </c>
      <c r="AT598">
        <v>70</v>
      </c>
      <c r="AU598">
        <v>10</v>
      </c>
      <c r="AV598">
        <v>1</v>
      </c>
      <c r="AW598">
        <v>1</v>
      </c>
      <c r="AZ598">
        <v>1</v>
      </c>
      <c r="BA598">
        <v>1</v>
      </c>
      <c r="BB598">
        <v>1</v>
      </c>
      <c r="BC598">
        <v>1</v>
      </c>
      <c r="BD598" t="s">
        <v>3</v>
      </c>
      <c r="BE598" t="s">
        <v>3</v>
      </c>
      <c r="BF598" t="s">
        <v>3</v>
      </c>
      <c r="BG598" t="s">
        <v>3</v>
      </c>
      <c r="BH598">
        <v>0</v>
      </c>
      <c r="BI598">
        <v>4</v>
      </c>
      <c r="BJ598" t="s">
        <v>273</v>
      </c>
      <c r="BM598">
        <v>0</v>
      </c>
      <c r="BN598">
        <v>0</v>
      </c>
      <c r="BO598" t="s">
        <v>3</v>
      </c>
      <c r="BP598">
        <v>0</v>
      </c>
      <c r="BQ598">
        <v>1</v>
      </c>
      <c r="BR598">
        <v>0</v>
      </c>
      <c r="BS598">
        <v>1</v>
      </c>
      <c r="BT598">
        <v>1</v>
      </c>
      <c r="BU598">
        <v>1</v>
      </c>
      <c r="BV598">
        <v>1</v>
      </c>
      <c r="BW598">
        <v>1</v>
      </c>
      <c r="BX598">
        <v>1</v>
      </c>
      <c r="BY598" t="s">
        <v>3</v>
      </c>
      <c r="BZ598">
        <v>70</v>
      </c>
      <c r="CA598">
        <v>10</v>
      </c>
      <c r="CB598" t="s">
        <v>3</v>
      </c>
      <c r="CE598">
        <v>0</v>
      </c>
      <c r="CF598">
        <v>0</v>
      </c>
      <c r="CG598">
        <v>0</v>
      </c>
      <c r="CM598">
        <v>0</v>
      </c>
      <c r="CN598" t="s">
        <v>3</v>
      </c>
      <c r="CO598">
        <v>0</v>
      </c>
      <c r="CP598">
        <f t="shared" si="443"/>
        <v>6957.76</v>
      </c>
      <c r="CQ598">
        <f t="shared" si="444"/>
        <v>18.12</v>
      </c>
      <c r="CR598">
        <f>(((((ET598*4))*BB598-((EU598*4))*BS598)+AE598*BS598)*AV598)</f>
        <v>0</v>
      </c>
      <c r="CS598">
        <f t="shared" si="445"/>
        <v>0</v>
      </c>
      <c r="CT598">
        <f t="shared" si="446"/>
        <v>851.6</v>
      </c>
      <c r="CU598">
        <f t="shared" si="447"/>
        <v>0</v>
      </c>
      <c r="CV598">
        <f t="shared" si="448"/>
        <v>1.2</v>
      </c>
      <c r="CW598">
        <f t="shared" si="449"/>
        <v>0</v>
      </c>
      <c r="CX598">
        <f t="shared" si="450"/>
        <v>0</v>
      </c>
      <c r="CY598">
        <f t="shared" si="451"/>
        <v>4768.96</v>
      </c>
      <c r="CZ598">
        <f t="shared" si="452"/>
        <v>681.28</v>
      </c>
      <c r="DC598" t="s">
        <v>3</v>
      </c>
      <c r="DD598" t="s">
        <v>20</v>
      </c>
      <c r="DE598" t="s">
        <v>20</v>
      </c>
      <c r="DF598" t="s">
        <v>20</v>
      </c>
      <c r="DG598" t="s">
        <v>20</v>
      </c>
      <c r="DH598" t="s">
        <v>3</v>
      </c>
      <c r="DI598" t="s">
        <v>20</v>
      </c>
      <c r="DJ598" t="s">
        <v>20</v>
      </c>
      <c r="DK598" t="s">
        <v>3</v>
      </c>
      <c r="DL598" t="s">
        <v>3</v>
      </c>
      <c r="DM598" t="s">
        <v>3</v>
      </c>
      <c r="DN598">
        <v>0</v>
      </c>
      <c r="DO598">
        <v>0</v>
      </c>
      <c r="DP598">
        <v>1</v>
      </c>
      <c r="DQ598">
        <v>1</v>
      </c>
      <c r="DU598">
        <v>16987630</v>
      </c>
      <c r="DV598" t="s">
        <v>32</v>
      </c>
      <c r="DW598" t="s">
        <v>32</v>
      </c>
      <c r="DX598">
        <v>1</v>
      </c>
      <c r="DZ598" t="s">
        <v>3</v>
      </c>
      <c r="EA598" t="s">
        <v>3</v>
      </c>
      <c r="EB598" t="s">
        <v>3</v>
      </c>
      <c r="EC598" t="s">
        <v>3</v>
      </c>
      <c r="EE598">
        <v>1441815344</v>
      </c>
      <c r="EF598">
        <v>1</v>
      </c>
      <c r="EG598" t="s">
        <v>21</v>
      </c>
      <c r="EH598">
        <v>0</v>
      </c>
      <c r="EI598" t="s">
        <v>3</v>
      </c>
      <c r="EJ598">
        <v>4</v>
      </c>
      <c r="EK598">
        <v>0</v>
      </c>
      <c r="EL598" t="s">
        <v>22</v>
      </c>
      <c r="EM598" t="s">
        <v>23</v>
      </c>
      <c r="EO598" t="s">
        <v>3</v>
      </c>
      <c r="EQ598">
        <v>0</v>
      </c>
      <c r="ER598">
        <v>217.43</v>
      </c>
      <c r="ES598">
        <v>4.53</v>
      </c>
      <c r="ET598">
        <v>0</v>
      </c>
      <c r="EU598">
        <v>0</v>
      </c>
      <c r="EV598">
        <v>212.9</v>
      </c>
      <c r="EW598">
        <v>0.3</v>
      </c>
      <c r="EX598">
        <v>0</v>
      </c>
      <c r="EY598">
        <v>0</v>
      </c>
      <c r="FQ598">
        <v>0</v>
      </c>
      <c r="FR598">
        <f t="shared" si="453"/>
        <v>0</v>
      </c>
      <c r="FS598">
        <v>0</v>
      </c>
      <c r="FX598">
        <v>70</v>
      </c>
      <c r="FY598">
        <v>10</v>
      </c>
      <c r="GA598" t="s">
        <v>3</v>
      </c>
      <c r="GD598">
        <v>0</v>
      </c>
      <c r="GF598">
        <v>1338640914</v>
      </c>
      <c r="GG598">
        <v>2</v>
      </c>
      <c r="GH598">
        <v>1</v>
      </c>
      <c r="GI598">
        <v>-2</v>
      </c>
      <c r="GJ598">
        <v>0</v>
      </c>
      <c r="GK598">
        <f>ROUND(R598*(R12)/100,2)</f>
        <v>0</v>
      </c>
      <c r="GL598">
        <f t="shared" si="454"/>
        <v>0</v>
      </c>
      <c r="GM598">
        <f t="shared" si="455"/>
        <v>12408</v>
      </c>
      <c r="GN598">
        <f t="shared" si="456"/>
        <v>0</v>
      </c>
      <c r="GO598">
        <f t="shared" si="457"/>
        <v>0</v>
      </c>
      <c r="GP598">
        <f t="shared" si="458"/>
        <v>12408</v>
      </c>
      <c r="GR598">
        <v>0</v>
      </c>
      <c r="GS598">
        <v>3</v>
      </c>
      <c r="GT598">
        <v>0</v>
      </c>
      <c r="GU598" t="s">
        <v>3</v>
      </c>
      <c r="GV598">
        <f t="shared" si="459"/>
        <v>0</v>
      </c>
      <c r="GW598">
        <v>1</v>
      </c>
      <c r="GX598">
        <f t="shared" si="460"/>
        <v>0</v>
      </c>
      <c r="HA598">
        <v>0</v>
      </c>
      <c r="HB598">
        <v>0</v>
      </c>
      <c r="HC598">
        <f t="shared" si="461"/>
        <v>0</v>
      </c>
      <c r="HE598" t="s">
        <v>3</v>
      </c>
      <c r="HF598" t="s">
        <v>3</v>
      </c>
      <c r="HM598" t="s">
        <v>3</v>
      </c>
      <c r="HN598" t="s">
        <v>3</v>
      </c>
      <c r="HO598" t="s">
        <v>3</v>
      </c>
      <c r="HP598" t="s">
        <v>3</v>
      </c>
      <c r="HQ598" t="s">
        <v>3</v>
      </c>
      <c r="IK598">
        <v>0</v>
      </c>
    </row>
    <row r="599" spans="1:245" x14ac:dyDescent="0.2">
      <c r="A599">
        <v>17</v>
      </c>
      <c r="B599">
        <v>1</v>
      </c>
      <c r="D599">
        <f>ROW(EtalonRes!A320)</f>
        <v>320</v>
      </c>
      <c r="E599" t="s">
        <v>442</v>
      </c>
      <c r="F599" t="s">
        <v>426</v>
      </c>
      <c r="G599" t="s">
        <v>427</v>
      </c>
      <c r="H599" t="s">
        <v>423</v>
      </c>
      <c r="I599">
        <v>1</v>
      </c>
      <c r="J599">
        <v>0</v>
      </c>
      <c r="K599">
        <v>1</v>
      </c>
      <c r="O599">
        <f t="shared" si="429"/>
        <v>932.09</v>
      </c>
      <c r="P599">
        <f t="shared" si="430"/>
        <v>15.74</v>
      </c>
      <c r="Q599">
        <f t="shared" si="431"/>
        <v>0.61</v>
      </c>
      <c r="R599">
        <f t="shared" si="432"/>
        <v>0</v>
      </c>
      <c r="S599">
        <f t="shared" si="433"/>
        <v>915.74</v>
      </c>
      <c r="T599">
        <f t="shared" si="434"/>
        <v>0</v>
      </c>
      <c r="U599">
        <f t="shared" si="435"/>
        <v>1.38</v>
      </c>
      <c r="V599">
        <f t="shared" si="436"/>
        <v>0</v>
      </c>
      <c r="W599">
        <f t="shared" si="437"/>
        <v>0</v>
      </c>
      <c r="X599">
        <f t="shared" si="438"/>
        <v>641.02</v>
      </c>
      <c r="Y599">
        <f t="shared" si="439"/>
        <v>91.57</v>
      </c>
      <c r="AA599">
        <v>1470268931</v>
      </c>
      <c r="AB599">
        <f t="shared" si="440"/>
        <v>932.09</v>
      </c>
      <c r="AC599">
        <f>ROUND((ES599),6)</f>
        <v>15.74</v>
      </c>
      <c r="AD599">
        <f>ROUND((((ET599)-(EU599))+AE599),6)</f>
        <v>0.61</v>
      </c>
      <c r="AE599">
        <f>ROUND((EU599),6)</f>
        <v>0</v>
      </c>
      <c r="AF599">
        <f>ROUND((EV599),6)</f>
        <v>915.74</v>
      </c>
      <c r="AG599">
        <f t="shared" si="441"/>
        <v>0</v>
      </c>
      <c r="AH599">
        <f>(EW599)</f>
        <v>1.38</v>
      </c>
      <c r="AI599">
        <f>(EX599)</f>
        <v>0</v>
      </c>
      <c r="AJ599">
        <f t="shared" si="442"/>
        <v>0</v>
      </c>
      <c r="AK599">
        <v>932.09</v>
      </c>
      <c r="AL599">
        <v>15.74</v>
      </c>
      <c r="AM599">
        <v>0.61</v>
      </c>
      <c r="AN599">
        <v>0</v>
      </c>
      <c r="AO599">
        <v>915.74</v>
      </c>
      <c r="AP599">
        <v>0</v>
      </c>
      <c r="AQ599">
        <v>1.38</v>
      </c>
      <c r="AR599">
        <v>0</v>
      </c>
      <c r="AS599">
        <v>0</v>
      </c>
      <c r="AT599">
        <v>70</v>
      </c>
      <c r="AU599">
        <v>10</v>
      </c>
      <c r="AV599">
        <v>1</v>
      </c>
      <c r="AW599">
        <v>1</v>
      </c>
      <c r="AZ599">
        <v>1</v>
      </c>
      <c r="BA599">
        <v>1</v>
      </c>
      <c r="BB599">
        <v>1</v>
      </c>
      <c r="BC599">
        <v>1</v>
      </c>
      <c r="BD599" t="s">
        <v>3</v>
      </c>
      <c r="BE599" t="s">
        <v>3</v>
      </c>
      <c r="BF599" t="s">
        <v>3</v>
      </c>
      <c r="BG599" t="s">
        <v>3</v>
      </c>
      <c r="BH599">
        <v>0</v>
      </c>
      <c r="BI599">
        <v>4</v>
      </c>
      <c r="BJ599" t="s">
        <v>428</v>
      </c>
      <c r="BM599">
        <v>0</v>
      </c>
      <c r="BN599">
        <v>0</v>
      </c>
      <c r="BO599" t="s">
        <v>3</v>
      </c>
      <c r="BP599">
        <v>0</v>
      </c>
      <c r="BQ599">
        <v>1</v>
      </c>
      <c r="BR599">
        <v>0</v>
      </c>
      <c r="BS599">
        <v>1</v>
      </c>
      <c r="BT599">
        <v>1</v>
      </c>
      <c r="BU599">
        <v>1</v>
      </c>
      <c r="BV599">
        <v>1</v>
      </c>
      <c r="BW599">
        <v>1</v>
      </c>
      <c r="BX599">
        <v>1</v>
      </c>
      <c r="BY599" t="s">
        <v>3</v>
      </c>
      <c r="BZ599">
        <v>70</v>
      </c>
      <c r="CA599">
        <v>10</v>
      </c>
      <c r="CB599" t="s">
        <v>3</v>
      </c>
      <c r="CE599">
        <v>0</v>
      </c>
      <c r="CF599">
        <v>0</v>
      </c>
      <c r="CG599">
        <v>0</v>
      </c>
      <c r="CM599">
        <v>0</v>
      </c>
      <c r="CN599" t="s">
        <v>3</v>
      </c>
      <c r="CO599">
        <v>0</v>
      </c>
      <c r="CP599">
        <f t="shared" si="443"/>
        <v>932.09</v>
      </c>
      <c r="CQ599">
        <f t="shared" si="444"/>
        <v>15.74</v>
      </c>
      <c r="CR599">
        <f>((((ET599)*BB599-(EU599)*BS599)+AE599*BS599)*AV599)</f>
        <v>0.61</v>
      </c>
      <c r="CS599">
        <f t="shared" si="445"/>
        <v>0</v>
      </c>
      <c r="CT599">
        <f t="shared" si="446"/>
        <v>915.74</v>
      </c>
      <c r="CU599">
        <f t="shared" si="447"/>
        <v>0</v>
      </c>
      <c r="CV599">
        <f t="shared" si="448"/>
        <v>1.38</v>
      </c>
      <c r="CW599">
        <f t="shared" si="449"/>
        <v>0</v>
      </c>
      <c r="CX599">
        <f t="shared" si="450"/>
        <v>0</v>
      </c>
      <c r="CY599">
        <f t="shared" si="451"/>
        <v>641.01800000000003</v>
      </c>
      <c r="CZ599">
        <f t="shared" si="452"/>
        <v>91.573999999999998</v>
      </c>
      <c r="DC599" t="s">
        <v>3</v>
      </c>
      <c r="DD599" t="s">
        <v>3</v>
      </c>
      <c r="DE599" t="s">
        <v>3</v>
      </c>
      <c r="DF599" t="s">
        <v>3</v>
      </c>
      <c r="DG599" t="s">
        <v>3</v>
      </c>
      <c r="DH599" t="s">
        <v>3</v>
      </c>
      <c r="DI599" t="s">
        <v>3</v>
      </c>
      <c r="DJ599" t="s">
        <v>3</v>
      </c>
      <c r="DK599" t="s">
        <v>3</v>
      </c>
      <c r="DL599" t="s">
        <v>3</v>
      </c>
      <c r="DM599" t="s">
        <v>3</v>
      </c>
      <c r="DN599">
        <v>0</v>
      </c>
      <c r="DO599">
        <v>0</v>
      </c>
      <c r="DP599">
        <v>1</v>
      </c>
      <c r="DQ599">
        <v>1</v>
      </c>
      <c r="DU599">
        <v>1013</v>
      </c>
      <c r="DV599" t="s">
        <v>423</v>
      </c>
      <c r="DW599" t="s">
        <v>423</v>
      </c>
      <c r="DX599">
        <v>1</v>
      </c>
      <c r="DZ599" t="s">
        <v>3</v>
      </c>
      <c r="EA599" t="s">
        <v>3</v>
      </c>
      <c r="EB599" t="s">
        <v>3</v>
      </c>
      <c r="EC599" t="s">
        <v>3</v>
      </c>
      <c r="EE599">
        <v>1441815344</v>
      </c>
      <c r="EF599">
        <v>1</v>
      </c>
      <c r="EG599" t="s">
        <v>21</v>
      </c>
      <c r="EH599">
        <v>0</v>
      </c>
      <c r="EI599" t="s">
        <v>3</v>
      </c>
      <c r="EJ599">
        <v>4</v>
      </c>
      <c r="EK599">
        <v>0</v>
      </c>
      <c r="EL599" t="s">
        <v>22</v>
      </c>
      <c r="EM599" t="s">
        <v>23</v>
      </c>
      <c r="EO599" t="s">
        <v>3</v>
      </c>
      <c r="EQ599">
        <v>2097152</v>
      </c>
      <c r="ER599">
        <v>932.09</v>
      </c>
      <c r="ES599">
        <v>15.74</v>
      </c>
      <c r="ET599">
        <v>0.61</v>
      </c>
      <c r="EU599">
        <v>0</v>
      </c>
      <c r="EV599">
        <v>915.74</v>
      </c>
      <c r="EW599">
        <v>1.38</v>
      </c>
      <c r="EX599">
        <v>0</v>
      </c>
      <c r="EY599">
        <v>0</v>
      </c>
      <c r="FQ599">
        <v>0</v>
      </c>
      <c r="FR599">
        <f t="shared" si="453"/>
        <v>0</v>
      </c>
      <c r="FS599">
        <v>0</v>
      </c>
      <c r="FX599">
        <v>70</v>
      </c>
      <c r="FY599">
        <v>10</v>
      </c>
      <c r="GA599" t="s">
        <v>3</v>
      </c>
      <c r="GD599">
        <v>0</v>
      </c>
      <c r="GF599">
        <v>-1599513729</v>
      </c>
      <c r="GG599">
        <v>2</v>
      </c>
      <c r="GH599">
        <v>1</v>
      </c>
      <c r="GI599">
        <v>-2</v>
      </c>
      <c r="GJ599">
        <v>0</v>
      </c>
      <c r="GK599">
        <f>ROUND(R599*(R12)/100,2)</f>
        <v>0</v>
      </c>
      <c r="GL599">
        <f t="shared" si="454"/>
        <v>0</v>
      </c>
      <c r="GM599">
        <f t="shared" si="455"/>
        <v>1664.68</v>
      </c>
      <c r="GN599">
        <f t="shared" si="456"/>
        <v>0</v>
      </c>
      <c r="GO599">
        <f t="shared" si="457"/>
        <v>0</v>
      </c>
      <c r="GP599">
        <f t="shared" si="458"/>
        <v>1664.68</v>
      </c>
      <c r="GR599">
        <v>0</v>
      </c>
      <c r="GS599">
        <v>3</v>
      </c>
      <c r="GT599">
        <v>0</v>
      </c>
      <c r="GU599" t="s">
        <v>3</v>
      </c>
      <c r="GV599">
        <f t="shared" si="459"/>
        <v>0</v>
      </c>
      <c r="GW599">
        <v>1</v>
      </c>
      <c r="GX599">
        <f t="shared" si="460"/>
        <v>0</v>
      </c>
      <c r="HA599">
        <v>0</v>
      </c>
      <c r="HB599">
        <v>0</v>
      </c>
      <c r="HC599">
        <f t="shared" si="461"/>
        <v>0</v>
      </c>
      <c r="HE599" t="s">
        <v>3</v>
      </c>
      <c r="HF599" t="s">
        <v>3</v>
      </c>
      <c r="HM599" t="s">
        <v>3</v>
      </c>
      <c r="HN599" t="s">
        <v>3</v>
      </c>
      <c r="HO599" t="s">
        <v>3</v>
      </c>
      <c r="HP599" t="s">
        <v>3</v>
      </c>
      <c r="HQ599" t="s">
        <v>3</v>
      </c>
      <c r="IK599">
        <v>0</v>
      </c>
    </row>
    <row r="600" spans="1:245" x14ac:dyDescent="0.2">
      <c r="A600">
        <v>17</v>
      </c>
      <c r="B600">
        <v>1</v>
      </c>
      <c r="D600">
        <f>ROW(EtalonRes!A321)</f>
        <v>321</v>
      </c>
      <c r="E600" t="s">
        <v>3</v>
      </c>
      <c r="F600" t="s">
        <v>429</v>
      </c>
      <c r="G600" t="s">
        <v>430</v>
      </c>
      <c r="H600" t="s">
        <v>423</v>
      </c>
      <c r="I600">
        <v>1</v>
      </c>
      <c r="J600">
        <v>0</v>
      </c>
      <c r="K600">
        <v>1</v>
      </c>
      <c r="O600">
        <f t="shared" si="429"/>
        <v>3980.14</v>
      </c>
      <c r="P600">
        <f t="shared" si="430"/>
        <v>0</v>
      </c>
      <c r="Q600">
        <f t="shared" si="431"/>
        <v>0</v>
      </c>
      <c r="R600">
        <f t="shared" si="432"/>
        <v>0</v>
      </c>
      <c r="S600">
        <f t="shared" si="433"/>
        <v>3980.14</v>
      </c>
      <c r="T600">
        <f t="shared" si="434"/>
        <v>0</v>
      </c>
      <c r="U600">
        <f t="shared" si="435"/>
        <v>7.08</v>
      </c>
      <c r="V600">
        <f t="shared" si="436"/>
        <v>0</v>
      </c>
      <c r="W600">
        <f t="shared" si="437"/>
        <v>0</v>
      </c>
      <c r="X600">
        <f t="shared" si="438"/>
        <v>2786.1</v>
      </c>
      <c r="Y600">
        <f t="shared" si="439"/>
        <v>398.01</v>
      </c>
      <c r="AA600">
        <v>-1</v>
      </c>
      <c r="AB600">
        <f t="shared" si="440"/>
        <v>3980.14</v>
      </c>
      <c r="AC600">
        <f>ROUND(((ES600*118)),6)</f>
        <v>0</v>
      </c>
      <c r="AD600">
        <f>ROUND(((((ET600*118))-((EU600*118)))+AE600),6)</f>
        <v>0</v>
      </c>
      <c r="AE600">
        <f>ROUND(((EU600*118)),6)</f>
        <v>0</v>
      </c>
      <c r="AF600">
        <f>ROUND(((EV600*118)),6)</f>
        <v>3980.14</v>
      </c>
      <c r="AG600">
        <f t="shared" si="441"/>
        <v>0</v>
      </c>
      <c r="AH600">
        <f>((EW600*118))</f>
        <v>7.08</v>
      </c>
      <c r="AI600">
        <f>((EX600*118))</f>
        <v>0</v>
      </c>
      <c r="AJ600">
        <f t="shared" si="442"/>
        <v>0</v>
      </c>
      <c r="AK600">
        <v>33.729999999999997</v>
      </c>
      <c r="AL600">
        <v>0</v>
      </c>
      <c r="AM600">
        <v>0</v>
      </c>
      <c r="AN600">
        <v>0</v>
      </c>
      <c r="AO600">
        <v>33.729999999999997</v>
      </c>
      <c r="AP600">
        <v>0</v>
      </c>
      <c r="AQ600">
        <v>0.06</v>
      </c>
      <c r="AR600">
        <v>0</v>
      </c>
      <c r="AS600">
        <v>0</v>
      </c>
      <c r="AT600">
        <v>70</v>
      </c>
      <c r="AU600">
        <v>10</v>
      </c>
      <c r="AV600">
        <v>1</v>
      </c>
      <c r="AW600">
        <v>1</v>
      </c>
      <c r="AZ600">
        <v>1</v>
      </c>
      <c r="BA600">
        <v>1</v>
      </c>
      <c r="BB600">
        <v>1</v>
      </c>
      <c r="BC600">
        <v>1</v>
      </c>
      <c r="BD600" t="s">
        <v>3</v>
      </c>
      <c r="BE600" t="s">
        <v>3</v>
      </c>
      <c r="BF600" t="s">
        <v>3</v>
      </c>
      <c r="BG600" t="s">
        <v>3</v>
      </c>
      <c r="BH600">
        <v>0</v>
      </c>
      <c r="BI600">
        <v>4</v>
      </c>
      <c r="BJ600" t="s">
        <v>431</v>
      </c>
      <c r="BM600">
        <v>0</v>
      </c>
      <c r="BN600">
        <v>0</v>
      </c>
      <c r="BO600" t="s">
        <v>3</v>
      </c>
      <c r="BP600">
        <v>0</v>
      </c>
      <c r="BQ600">
        <v>1</v>
      </c>
      <c r="BR600">
        <v>0</v>
      </c>
      <c r="BS600">
        <v>1</v>
      </c>
      <c r="BT600">
        <v>1</v>
      </c>
      <c r="BU600">
        <v>1</v>
      </c>
      <c r="BV600">
        <v>1</v>
      </c>
      <c r="BW600">
        <v>1</v>
      </c>
      <c r="BX600">
        <v>1</v>
      </c>
      <c r="BY600" t="s">
        <v>3</v>
      </c>
      <c r="BZ600">
        <v>70</v>
      </c>
      <c r="CA600">
        <v>10</v>
      </c>
      <c r="CB600" t="s">
        <v>3</v>
      </c>
      <c r="CE600">
        <v>0</v>
      </c>
      <c r="CF600">
        <v>0</v>
      </c>
      <c r="CG600">
        <v>0</v>
      </c>
      <c r="CM600">
        <v>0</v>
      </c>
      <c r="CN600" t="s">
        <v>3</v>
      </c>
      <c r="CO600">
        <v>0</v>
      </c>
      <c r="CP600">
        <f t="shared" si="443"/>
        <v>3980.14</v>
      </c>
      <c r="CQ600">
        <f t="shared" si="444"/>
        <v>0</v>
      </c>
      <c r="CR600">
        <f>(((((ET600*118))*BB600-((EU600*118))*BS600)+AE600*BS600)*AV600)</f>
        <v>0</v>
      </c>
      <c r="CS600">
        <f t="shared" si="445"/>
        <v>0</v>
      </c>
      <c r="CT600">
        <f t="shared" si="446"/>
        <v>3980.14</v>
      </c>
      <c r="CU600">
        <f t="shared" si="447"/>
        <v>0</v>
      </c>
      <c r="CV600">
        <f t="shared" si="448"/>
        <v>7.08</v>
      </c>
      <c r="CW600">
        <f t="shared" si="449"/>
        <v>0</v>
      </c>
      <c r="CX600">
        <f t="shared" si="450"/>
        <v>0</v>
      </c>
      <c r="CY600">
        <f t="shared" si="451"/>
        <v>2786.098</v>
      </c>
      <c r="CZ600">
        <f t="shared" si="452"/>
        <v>398.01400000000001</v>
      </c>
      <c r="DC600" t="s">
        <v>3</v>
      </c>
      <c r="DD600" t="s">
        <v>383</v>
      </c>
      <c r="DE600" t="s">
        <v>383</v>
      </c>
      <c r="DF600" t="s">
        <v>383</v>
      </c>
      <c r="DG600" t="s">
        <v>383</v>
      </c>
      <c r="DH600" t="s">
        <v>3</v>
      </c>
      <c r="DI600" t="s">
        <v>383</v>
      </c>
      <c r="DJ600" t="s">
        <v>383</v>
      </c>
      <c r="DK600" t="s">
        <v>3</v>
      </c>
      <c r="DL600" t="s">
        <v>3</v>
      </c>
      <c r="DM600" t="s">
        <v>3</v>
      </c>
      <c r="DN600">
        <v>0</v>
      </c>
      <c r="DO600">
        <v>0</v>
      </c>
      <c r="DP600">
        <v>1</v>
      </c>
      <c r="DQ600">
        <v>1</v>
      </c>
      <c r="DU600">
        <v>1013</v>
      </c>
      <c r="DV600" t="s">
        <v>423</v>
      </c>
      <c r="DW600" t="s">
        <v>423</v>
      </c>
      <c r="DX600">
        <v>1</v>
      </c>
      <c r="DZ600" t="s">
        <v>3</v>
      </c>
      <c r="EA600" t="s">
        <v>3</v>
      </c>
      <c r="EB600" t="s">
        <v>3</v>
      </c>
      <c r="EC600" t="s">
        <v>3</v>
      </c>
      <c r="EE600">
        <v>1441815344</v>
      </c>
      <c r="EF600">
        <v>1</v>
      </c>
      <c r="EG600" t="s">
        <v>21</v>
      </c>
      <c r="EH600">
        <v>0</v>
      </c>
      <c r="EI600" t="s">
        <v>3</v>
      </c>
      <c r="EJ600">
        <v>4</v>
      </c>
      <c r="EK600">
        <v>0</v>
      </c>
      <c r="EL600" t="s">
        <v>22</v>
      </c>
      <c r="EM600" t="s">
        <v>23</v>
      </c>
      <c r="EO600" t="s">
        <v>3</v>
      </c>
      <c r="EQ600">
        <v>1024</v>
      </c>
      <c r="ER600">
        <v>33.729999999999997</v>
      </c>
      <c r="ES600">
        <v>0</v>
      </c>
      <c r="ET600">
        <v>0</v>
      </c>
      <c r="EU600">
        <v>0</v>
      </c>
      <c r="EV600">
        <v>33.729999999999997</v>
      </c>
      <c r="EW600">
        <v>0.06</v>
      </c>
      <c r="EX600">
        <v>0</v>
      </c>
      <c r="EY600">
        <v>0</v>
      </c>
      <c r="FQ600">
        <v>0</v>
      </c>
      <c r="FR600">
        <f t="shared" si="453"/>
        <v>0</v>
      </c>
      <c r="FS600">
        <v>0</v>
      </c>
      <c r="FX600">
        <v>70</v>
      </c>
      <c r="FY600">
        <v>10</v>
      </c>
      <c r="GA600" t="s">
        <v>3</v>
      </c>
      <c r="GD600">
        <v>0</v>
      </c>
      <c r="GF600">
        <v>-2144795896</v>
      </c>
      <c r="GG600">
        <v>2</v>
      </c>
      <c r="GH600">
        <v>1</v>
      </c>
      <c r="GI600">
        <v>-2</v>
      </c>
      <c r="GJ600">
        <v>0</v>
      </c>
      <c r="GK600">
        <f>ROUND(R600*(R12)/100,2)</f>
        <v>0</v>
      </c>
      <c r="GL600">
        <f t="shared" si="454"/>
        <v>0</v>
      </c>
      <c r="GM600">
        <f t="shared" si="455"/>
        <v>7164.25</v>
      </c>
      <c r="GN600">
        <f t="shared" si="456"/>
        <v>0</v>
      </c>
      <c r="GO600">
        <f t="shared" si="457"/>
        <v>0</v>
      </c>
      <c r="GP600">
        <f t="shared" si="458"/>
        <v>7164.25</v>
      </c>
      <c r="GR600">
        <v>0</v>
      </c>
      <c r="GS600">
        <v>3</v>
      </c>
      <c r="GT600">
        <v>0</v>
      </c>
      <c r="GU600" t="s">
        <v>3</v>
      </c>
      <c r="GV600">
        <f t="shared" si="459"/>
        <v>0</v>
      </c>
      <c r="GW600">
        <v>1</v>
      </c>
      <c r="GX600">
        <f t="shared" si="460"/>
        <v>0</v>
      </c>
      <c r="HA600">
        <v>0</v>
      </c>
      <c r="HB600">
        <v>0</v>
      </c>
      <c r="HC600">
        <f t="shared" si="461"/>
        <v>0</v>
      </c>
      <c r="HE600" t="s">
        <v>3</v>
      </c>
      <c r="HF600" t="s">
        <v>3</v>
      </c>
      <c r="HM600" t="s">
        <v>3</v>
      </c>
      <c r="HN600" t="s">
        <v>3</v>
      </c>
      <c r="HO600" t="s">
        <v>3</v>
      </c>
      <c r="HP600" t="s">
        <v>3</v>
      </c>
      <c r="HQ600" t="s">
        <v>3</v>
      </c>
      <c r="IK600">
        <v>0</v>
      </c>
    </row>
    <row r="601" spans="1:245" x14ac:dyDescent="0.2">
      <c r="A601">
        <v>17</v>
      </c>
      <c r="B601">
        <v>1</v>
      </c>
      <c r="D601">
        <f>ROW(EtalonRes!A322)</f>
        <v>322</v>
      </c>
      <c r="E601" t="s">
        <v>3</v>
      </c>
      <c r="F601" t="s">
        <v>432</v>
      </c>
      <c r="G601" t="s">
        <v>433</v>
      </c>
      <c r="H601" t="s">
        <v>423</v>
      </c>
      <c r="I601">
        <v>1</v>
      </c>
      <c r="J601">
        <v>0</v>
      </c>
      <c r="K601">
        <v>1</v>
      </c>
      <c r="O601">
        <f t="shared" si="429"/>
        <v>449.76</v>
      </c>
      <c r="P601">
        <f t="shared" si="430"/>
        <v>0</v>
      </c>
      <c r="Q601">
        <f t="shared" si="431"/>
        <v>0</v>
      </c>
      <c r="R601">
        <f t="shared" si="432"/>
        <v>0</v>
      </c>
      <c r="S601">
        <f t="shared" si="433"/>
        <v>449.76</v>
      </c>
      <c r="T601">
        <f t="shared" si="434"/>
        <v>0</v>
      </c>
      <c r="U601">
        <f t="shared" si="435"/>
        <v>0.8</v>
      </c>
      <c r="V601">
        <f t="shared" si="436"/>
        <v>0</v>
      </c>
      <c r="W601">
        <f t="shared" si="437"/>
        <v>0</v>
      </c>
      <c r="X601">
        <f t="shared" si="438"/>
        <v>314.83</v>
      </c>
      <c r="Y601">
        <f t="shared" si="439"/>
        <v>44.98</v>
      </c>
      <c r="AA601">
        <v>-1</v>
      </c>
      <c r="AB601">
        <f t="shared" si="440"/>
        <v>449.76</v>
      </c>
      <c r="AC601">
        <f>ROUND(((ES601*4)),6)</f>
        <v>0</v>
      </c>
      <c r="AD601">
        <f>ROUND(((((ET601*4))-((EU601*4)))+AE601),6)</f>
        <v>0</v>
      </c>
      <c r="AE601">
        <f>ROUND(((EU601*4)),6)</f>
        <v>0</v>
      </c>
      <c r="AF601">
        <f>ROUND(((EV601*4)),6)</f>
        <v>449.76</v>
      </c>
      <c r="AG601">
        <f t="shared" si="441"/>
        <v>0</v>
      </c>
      <c r="AH601">
        <f>((EW601*4))</f>
        <v>0.8</v>
      </c>
      <c r="AI601">
        <f>((EX601*4))</f>
        <v>0</v>
      </c>
      <c r="AJ601">
        <f t="shared" si="442"/>
        <v>0</v>
      </c>
      <c r="AK601">
        <v>112.44</v>
      </c>
      <c r="AL601">
        <v>0</v>
      </c>
      <c r="AM601">
        <v>0</v>
      </c>
      <c r="AN601">
        <v>0</v>
      </c>
      <c r="AO601">
        <v>112.44</v>
      </c>
      <c r="AP601">
        <v>0</v>
      </c>
      <c r="AQ601">
        <v>0.2</v>
      </c>
      <c r="AR601">
        <v>0</v>
      </c>
      <c r="AS601">
        <v>0</v>
      </c>
      <c r="AT601">
        <v>70</v>
      </c>
      <c r="AU601">
        <v>10</v>
      </c>
      <c r="AV601">
        <v>1</v>
      </c>
      <c r="AW601">
        <v>1</v>
      </c>
      <c r="AZ601">
        <v>1</v>
      </c>
      <c r="BA601">
        <v>1</v>
      </c>
      <c r="BB601">
        <v>1</v>
      </c>
      <c r="BC601">
        <v>1</v>
      </c>
      <c r="BD601" t="s">
        <v>3</v>
      </c>
      <c r="BE601" t="s">
        <v>3</v>
      </c>
      <c r="BF601" t="s">
        <v>3</v>
      </c>
      <c r="BG601" t="s">
        <v>3</v>
      </c>
      <c r="BH601">
        <v>0</v>
      </c>
      <c r="BI601">
        <v>4</v>
      </c>
      <c r="BJ601" t="s">
        <v>434</v>
      </c>
      <c r="BM601">
        <v>0</v>
      </c>
      <c r="BN601">
        <v>0</v>
      </c>
      <c r="BO601" t="s">
        <v>3</v>
      </c>
      <c r="BP601">
        <v>0</v>
      </c>
      <c r="BQ601">
        <v>1</v>
      </c>
      <c r="BR601">
        <v>0</v>
      </c>
      <c r="BS601">
        <v>1</v>
      </c>
      <c r="BT601">
        <v>1</v>
      </c>
      <c r="BU601">
        <v>1</v>
      </c>
      <c r="BV601">
        <v>1</v>
      </c>
      <c r="BW601">
        <v>1</v>
      </c>
      <c r="BX601">
        <v>1</v>
      </c>
      <c r="BY601" t="s">
        <v>3</v>
      </c>
      <c r="BZ601">
        <v>70</v>
      </c>
      <c r="CA601">
        <v>10</v>
      </c>
      <c r="CB601" t="s">
        <v>3</v>
      </c>
      <c r="CE601">
        <v>0</v>
      </c>
      <c r="CF601">
        <v>0</v>
      </c>
      <c r="CG601">
        <v>0</v>
      </c>
      <c r="CM601">
        <v>0</v>
      </c>
      <c r="CN601" t="s">
        <v>3</v>
      </c>
      <c r="CO601">
        <v>0</v>
      </c>
      <c r="CP601">
        <f t="shared" si="443"/>
        <v>449.76</v>
      </c>
      <c r="CQ601">
        <f t="shared" si="444"/>
        <v>0</v>
      </c>
      <c r="CR601">
        <f>(((((ET601*4))*BB601-((EU601*4))*BS601)+AE601*BS601)*AV601)</f>
        <v>0</v>
      </c>
      <c r="CS601">
        <f t="shared" si="445"/>
        <v>0</v>
      </c>
      <c r="CT601">
        <f t="shared" si="446"/>
        <v>449.76</v>
      </c>
      <c r="CU601">
        <f t="shared" si="447"/>
        <v>0</v>
      </c>
      <c r="CV601">
        <f t="shared" si="448"/>
        <v>0.8</v>
      </c>
      <c r="CW601">
        <f t="shared" si="449"/>
        <v>0</v>
      </c>
      <c r="CX601">
        <f t="shared" si="450"/>
        <v>0</v>
      </c>
      <c r="CY601">
        <f t="shared" si="451"/>
        <v>314.83199999999999</v>
      </c>
      <c r="CZ601">
        <f t="shared" si="452"/>
        <v>44.976000000000006</v>
      </c>
      <c r="DC601" t="s">
        <v>3</v>
      </c>
      <c r="DD601" t="s">
        <v>20</v>
      </c>
      <c r="DE601" t="s">
        <v>20</v>
      </c>
      <c r="DF601" t="s">
        <v>20</v>
      </c>
      <c r="DG601" t="s">
        <v>20</v>
      </c>
      <c r="DH601" t="s">
        <v>3</v>
      </c>
      <c r="DI601" t="s">
        <v>20</v>
      </c>
      <c r="DJ601" t="s">
        <v>20</v>
      </c>
      <c r="DK601" t="s">
        <v>3</v>
      </c>
      <c r="DL601" t="s">
        <v>3</v>
      </c>
      <c r="DM601" t="s">
        <v>3</v>
      </c>
      <c r="DN601">
        <v>0</v>
      </c>
      <c r="DO601">
        <v>0</v>
      </c>
      <c r="DP601">
        <v>1</v>
      </c>
      <c r="DQ601">
        <v>1</v>
      </c>
      <c r="DU601">
        <v>1013</v>
      </c>
      <c r="DV601" t="s">
        <v>423</v>
      </c>
      <c r="DW601" t="s">
        <v>423</v>
      </c>
      <c r="DX601">
        <v>1</v>
      </c>
      <c r="DZ601" t="s">
        <v>3</v>
      </c>
      <c r="EA601" t="s">
        <v>3</v>
      </c>
      <c r="EB601" t="s">
        <v>3</v>
      </c>
      <c r="EC601" t="s">
        <v>3</v>
      </c>
      <c r="EE601">
        <v>1441815344</v>
      </c>
      <c r="EF601">
        <v>1</v>
      </c>
      <c r="EG601" t="s">
        <v>21</v>
      </c>
      <c r="EH601">
        <v>0</v>
      </c>
      <c r="EI601" t="s">
        <v>3</v>
      </c>
      <c r="EJ601">
        <v>4</v>
      </c>
      <c r="EK601">
        <v>0</v>
      </c>
      <c r="EL601" t="s">
        <v>22</v>
      </c>
      <c r="EM601" t="s">
        <v>23</v>
      </c>
      <c r="EO601" t="s">
        <v>3</v>
      </c>
      <c r="EQ601">
        <v>1024</v>
      </c>
      <c r="ER601">
        <v>112.44</v>
      </c>
      <c r="ES601">
        <v>0</v>
      </c>
      <c r="ET601">
        <v>0</v>
      </c>
      <c r="EU601">
        <v>0</v>
      </c>
      <c r="EV601">
        <v>112.44</v>
      </c>
      <c r="EW601">
        <v>0.2</v>
      </c>
      <c r="EX601">
        <v>0</v>
      </c>
      <c r="EY601">
        <v>0</v>
      </c>
      <c r="FQ601">
        <v>0</v>
      </c>
      <c r="FR601">
        <f t="shared" si="453"/>
        <v>0</v>
      </c>
      <c r="FS601">
        <v>0</v>
      </c>
      <c r="FX601">
        <v>70</v>
      </c>
      <c r="FY601">
        <v>10</v>
      </c>
      <c r="GA601" t="s">
        <v>3</v>
      </c>
      <c r="GD601">
        <v>0</v>
      </c>
      <c r="GF601">
        <v>-561541670</v>
      </c>
      <c r="GG601">
        <v>2</v>
      </c>
      <c r="GH601">
        <v>1</v>
      </c>
      <c r="GI601">
        <v>-2</v>
      </c>
      <c r="GJ601">
        <v>0</v>
      </c>
      <c r="GK601">
        <f>ROUND(R601*(R12)/100,2)</f>
        <v>0</v>
      </c>
      <c r="GL601">
        <f t="shared" si="454"/>
        <v>0</v>
      </c>
      <c r="GM601">
        <f t="shared" si="455"/>
        <v>809.57</v>
      </c>
      <c r="GN601">
        <f t="shared" si="456"/>
        <v>0</v>
      </c>
      <c r="GO601">
        <f t="shared" si="457"/>
        <v>0</v>
      </c>
      <c r="GP601">
        <f t="shared" si="458"/>
        <v>809.57</v>
      </c>
      <c r="GR601">
        <v>0</v>
      </c>
      <c r="GS601">
        <v>3</v>
      </c>
      <c r="GT601">
        <v>0</v>
      </c>
      <c r="GU601" t="s">
        <v>3</v>
      </c>
      <c r="GV601">
        <f t="shared" si="459"/>
        <v>0</v>
      </c>
      <c r="GW601">
        <v>1</v>
      </c>
      <c r="GX601">
        <f t="shared" si="460"/>
        <v>0</v>
      </c>
      <c r="HA601">
        <v>0</v>
      </c>
      <c r="HB601">
        <v>0</v>
      </c>
      <c r="HC601">
        <f t="shared" si="461"/>
        <v>0</v>
      </c>
      <c r="HE601" t="s">
        <v>3</v>
      </c>
      <c r="HF601" t="s">
        <v>3</v>
      </c>
      <c r="HM601" t="s">
        <v>3</v>
      </c>
      <c r="HN601" t="s">
        <v>3</v>
      </c>
      <c r="HO601" t="s">
        <v>3</v>
      </c>
      <c r="HP601" t="s">
        <v>3</v>
      </c>
      <c r="HQ601" t="s">
        <v>3</v>
      </c>
      <c r="IK601">
        <v>0</v>
      </c>
    </row>
    <row r="602" spans="1:245" x14ac:dyDescent="0.2">
      <c r="A602">
        <v>17</v>
      </c>
      <c r="B602">
        <v>1</v>
      </c>
      <c r="D602">
        <f>ROW(EtalonRes!A323)</f>
        <v>323</v>
      </c>
      <c r="E602" t="s">
        <v>3</v>
      </c>
      <c r="F602" t="s">
        <v>435</v>
      </c>
      <c r="G602" t="s">
        <v>436</v>
      </c>
      <c r="H602" t="s">
        <v>32</v>
      </c>
      <c r="I602">
        <v>1</v>
      </c>
      <c r="J602">
        <v>0</v>
      </c>
      <c r="K602">
        <v>1</v>
      </c>
      <c r="O602">
        <f t="shared" si="429"/>
        <v>4371.8999999999996</v>
      </c>
      <c r="P602">
        <f t="shared" si="430"/>
        <v>0</v>
      </c>
      <c r="Q602">
        <f t="shared" si="431"/>
        <v>0</v>
      </c>
      <c r="R602">
        <f t="shared" si="432"/>
        <v>0</v>
      </c>
      <c r="S602">
        <f t="shared" si="433"/>
        <v>4371.8999999999996</v>
      </c>
      <c r="T602">
        <f t="shared" si="434"/>
        <v>0</v>
      </c>
      <c r="U602">
        <f t="shared" si="435"/>
        <v>7.08</v>
      </c>
      <c r="V602">
        <f t="shared" si="436"/>
        <v>0</v>
      </c>
      <c r="W602">
        <f t="shared" si="437"/>
        <v>0</v>
      </c>
      <c r="X602">
        <f t="shared" si="438"/>
        <v>3060.33</v>
      </c>
      <c r="Y602">
        <f t="shared" si="439"/>
        <v>437.19</v>
      </c>
      <c r="AA602">
        <v>-1</v>
      </c>
      <c r="AB602">
        <f t="shared" si="440"/>
        <v>4371.8999999999996</v>
      </c>
      <c r="AC602">
        <f>ROUND(((ES602*118)),6)</f>
        <v>0</v>
      </c>
      <c r="AD602">
        <f>ROUND(((((ET602*118))-((EU602*118)))+AE602),6)</f>
        <v>0</v>
      </c>
      <c r="AE602">
        <f>ROUND(((EU602*118)),6)</f>
        <v>0</v>
      </c>
      <c r="AF602">
        <f>ROUND(((EV602*118)),6)</f>
        <v>4371.8999999999996</v>
      </c>
      <c r="AG602">
        <f t="shared" si="441"/>
        <v>0</v>
      </c>
      <c r="AH602">
        <f>((EW602*118))</f>
        <v>7.08</v>
      </c>
      <c r="AI602">
        <f>((EX602*118))</f>
        <v>0</v>
      </c>
      <c r="AJ602">
        <f t="shared" si="442"/>
        <v>0</v>
      </c>
      <c r="AK602">
        <v>37.049999999999997</v>
      </c>
      <c r="AL602">
        <v>0</v>
      </c>
      <c r="AM602">
        <v>0</v>
      </c>
      <c r="AN602">
        <v>0</v>
      </c>
      <c r="AO602">
        <v>37.049999999999997</v>
      </c>
      <c r="AP602">
        <v>0</v>
      </c>
      <c r="AQ602">
        <v>0.06</v>
      </c>
      <c r="AR602">
        <v>0</v>
      </c>
      <c r="AS602">
        <v>0</v>
      </c>
      <c r="AT602">
        <v>70</v>
      </c>
      <c r="AU602">
        <v>10</v>
      </c>
      <c r="AV602">
        <v>1</v>
      </c>
      <c r="AW602">
        <v>1</v>
      </c>
      <c r="AZ602">
        <v>1</v>
      </c>
      <c r="BA602">
        <v>1</v>
      </c>
      <c r="BB602">
        <v>1</v>
      </c>
      <c r="BC602">
        <v>1</v>
      </c>
      <c r="BD602" t="s">
        <v>3</v>
      </c>
      <c r="BE602" t="s">
        <v>3</v>
      </c>
      <c r="BF602" t="s">
        <v>3</v>
      </c>
      <c r="BG602" t="s">
        <v>3</v>
      </c>
      <c r="BH602">
        <v>0</v>
      </c>
      <c r="BI602">
        <v>4</v>
      </c>
      <c r="BJ602" t="s">
        <v>437</v>
      </c>
      <c r="BM602">
        <v>0</v>
      </c>
      <c r="BN602">
        <v>0</v>
      </c>
      <c r="BO602" t="s">
        <v>3</v>
      </c>
      <c r="BP602">
        <v>0</v>
      </c>
      <c r="BQ602">
        <v>1</v>
      </c>
      <c r="BR602">
        <v>0</v>
      </c>
      <c r="BS602">
        <v>1</v>
      </c>
      <c r="BT602">
        <v>1</v>
      </c>
      <c r="BU602">
        <v>1</v>
      </c>
      <c r="BV602">
        <v>1</v>
      </c>
      <c r="BW602">
        <v>1</v>
      </c>
      <c r="BX602">
        <v>1</v>
      </c>
      <c r="BY602" t="s">
        <v>3</v>
      </c>
      <c r="BZ602">
        <v>70</v>
      </c>
      <c r="CA602">
        <v>10</v>
      </c>
      <c r="CB602" t="s">
        <v>3</v>
      </c>
      <c r="CE602">
        <v>0</v>
      </c>
      <c r="CF602">
        <v>0</v>
      </c>
      <c r="CG602">
        <v>0</v>
      </c>
      <c r="CM602">
        <v>0</v>
      </c>
      <c r="CN602" t="s">
        <v>3</v>
      </c>
      <c r="CO602">
        <v>0</v>
      </c>
      <c r="CP602">
        <f t="shared" si="443"/>
        <v>4371.8999999999996</v>
      </c>
      <c r="CQ602">
        <f t="shared" si="444"/>
        <v>0</v>
      </c>
      <c r="CR602">
        <f>(((((ET602*118))*BB602-((EU602*118))*BS602)+AE602*BS602)*AV602)</f>
        <v>0</v>
      </c>
      <c r="CS602">
        <f t="shared" si="445"/>
        <v>0</v>
      </c>
      <c r="CT602">
        <f t="shared" si="446"/>
        <v>4371.8999999999996</v>
      </c>
      <c r="CU602">
        <f t="shared" si="447"/>
        <v>0</v>
      </c>
      <c r="CV602">
        <f t="shared" si="448"/>
        <v>7.08</v>
      </c>
      <c r="CW602">
        <f t="shared" si="449"/>
        <v>0</v>
      </c>
      <c r="CX602">
        <f t="shared" si="450"/>
        <v>0</v>
      </c>
      <c r="CY602">
        <f t="shared" si="451"/>
        <v>3060.33</v>
      </c>
      <c r="CZ602">
        <f t="shared" si="452"/>
        <v>437.19</v>
      </c>
      <c r="DC602" t="s">
        <v>3</v>
      </c>
      <c r="DD602" t="s">
        <v>383</v>
      </c>
      <c r="DE602" t="s">
        <v>383</v>
      </c>
      <c r="DF602" t="s">
        <v>383</v>
      </c>
      <c r="DG602" t="s">
        <v>383</v>
      </c>
      <c r="DH602" t="s">
        <v>3</v>
      </c>
      <c r="DI602" t="s">
        <v>383</v>
      </c>
      <c r="DJ602" t="s">
        <v>383</v>
      </c>
      <c r="DK602" t="s">
        <v>3</v>
      </c>
      <c r="DL602" t="s">
        <v>3</v>
      </c>
      <c r="DM602" t="s">
        <v>3</v>
      </c>
      <c r="DN602">
        <v>0</v>
      </c>
      <c r="DO602">
        <v>0</v>
      </c>
      <c r="DP602">
        <v>1</v>
      </c>
      <c r="DQ602">
        <v>1</v>
      </c>
      <c r="DU602">
        <v>16987630</v>
      </c>
      <c r="DV602" t="s">
        <v>32</v>
      </c>
      <c r="DW602" t="s">
        <v>32</v>
      </c>
      <c r="DX602">
        <v>1</v>
      </c>
      <c r="DZ602" t="s">
        <v>3</v>
      </c>
      <c r="EA602" t="s">
        <v>3</v>
      </c>
      <c r="EB602" t="s">
        <v>3</v>
      </c>
      <c r="EC602" t="s">
        <v>3</v>
      </c>
      <c r="EE602">
        <v>1441815344</v>
      </c>
      <c r="EF602">
        <v>1</v>
      </c>
      <c r="EG602" t="s">
        <v>21</v>
      </c>
      <c r="EH602">
        <v>0</v>
      </c>
      <c r="EI602" t="s">
        <v>3</v>
      </c>
      <c r="EJ602">
        <v>4</v>
      </c>
      <c r="EK602">
        <v>0</v>
      </c>
      <c r="EL602" t="s">
        <v>22</v>
      </c>
      <c r="EM602" t="s">
        <v>23</v>
      </c>
      <c r="EO602" t="s">
        <v>3</v>
      </c>
      <c r="EQ602">
        <v>1024</v>
      </c>
      <c r="ER602">
        <v>37.049999999999997</v>
      </c>
      <c r="ES602">
        <v>0</v>
      </c>
      <c r="ET602">
        <v>0</v>
      </c>
      <c r="EU602">
        <v>0</v>
      </c>
      <c r="EV602">
        <v>37.049999999999997</v>
      </c>
      <c r="EW602">
        <v>0.06</v>
      </c>
      <c r="EX602">
        <v>0</v>
      </c>
      <c r="EY602">
        <v>0</v>
      </c>
      <c r="FQ602">
        <v>0</v>
      </c>
      <c r="FR602">
        <f t="shared" si="453"/>
        <v>0</v>
      </c>
      <c r="FS602">
        <v>0</v>
      </c>
      <c r="FX602">
        <v>70</v>
      </c>
      <c r="FY602">
        <v>10</v>
      </c>
      <c r="GA602" t="s">
        <v>3</v>
      </c>
      <c r="GD602">
        <v>0</v>
      </c>
      <c r="GF602">
        <v>57174013</v>
      </c>
      <c r="GG602">
        <v>2</v>
      </c>
      <c r="GH602">
        <v>1</v>
      </c>
      <c r="GI602">
        <v>-2</v>
      </c>
      <c r="GJ602">
        <v>0</v>
      </c>
      <c r="GK602">
        <f>ROUND(R602*(R12)/100,2)</f>
        <v>0</v>
      </c>
      <c r="GL602">
        <f t="shared" si="454"/>
        <v>0</v>
      </c>
      <c r="GM602">
        <f t="shared" si="455"/>
        <v>7869.42</v>
      </c>
      <c r="GN602">
        <f t="shared" si="456"/>
        <v>0</v>
      </c>
      <c r="GO602">
        <f t="shared" si="457"/>
        <v>0</v>
      </c>
      <c r="GP602">
        <f t="shared" si="458"/>
        <v>7869.42</v>
      </c>
      <c r="GR602">
        <v>0</v>
      </c>
      <c r="GS602">
        <v>3</v>
      </c>
      <c r="GT602">
        <v>0</v>
      </c>
      <c r="GU602" t="s">
        <v>3</v>
      </c>
      <c r="GV602">
        <f t="shared" si="459"/>
        <v>0</v>
      </c>
      <c r="GW602">
        <v>1</v>
      </c>
      <c r="GX602">
        <f t="shared" si="460"/>
        <v>0</v>
      </c>
      <c r="HA602">
        <v>0</v>
      </c>
      <c r="HB602">
        <v>0</v>
      </c>
      <c r="HC602">
        <f t="shared" si="461"/>
        <v>0</v>
      </c>
      <c r="HE602" t="s">
        <v>3</v>
      </c>
      <c r="HF602" t="s">
        <v>3</v>
      </c>
      <c r="HM602" t="s">
        <v>3</v>
      </c>
      <c r="HN602" t="s">
        <v>3</v>
      </c>
      <c r="HO602" t="s">
        <v>3</v>
      </c>
      <c r="HP602" t="s">
        <v>3</v>
      </c>
      <c r="HQ602" t="s">
        <v>3</v>
      </c>
      <c r="IK602">
        <v>0</v>
      </c>
    </row>
    <row r="603" spans="1:245" x14ac:dyDescent="0.2">
      <c r="A603">
        <v>17</v>
      </c>
      <c r="B603">
        <v>1</v>
      </c>
      <c r="D603">
        <f>ROW(EtalonRes!A325)</f>
        <v>325</v>
      </c>
      <c r="E603" t="s">
        <v>3</v>
      </c>
      <c r="F603" t="s">
        <v>438</v>
      </c>
      <c r="G603" t="s">
        <v>439</v>
      </c>
      <c r="H603" t="s">
        <v>32</v>
      </c>
      <c r="I603">
        <v>1</v>
      </c>
      <c r="J603">
        <v>0</v>
      </c>
      <c r="K603">
        <v>1</v>
      </c>
      <c r="O603">
        <f t="shared" si="429"/>
        <v>500.28</v>
      </c>
      <c r="P603">
        <f t="shared" si="430"/>
        <v>6.28</v>
      </c>
      <c r="Q603">
        <f t="shared" si="431"/>
        <v>0</v>
      </c>
      <c r="R603">
        <f t="shared" si="432"/>
        <v>0</v>
      </c>
      <c r="S603">
        <f t="shared" si="433"/>
        <v>494</v>
      </c>
      <c r="T603">
        <f t="shared" si="434"/>
        <v>0</v>
      </c>
      <c r="U603">
        <f t="shared" si="435"/>
        <v>0.8</v>
      </c>
      <c r="V603">
        <f t="shared" si="436"/>
        <v>0</v>
      </c>
      <c r="W603">
        <f t="shared" si="437"/>
        <v>0</v>
      </c>
      <c r="X603">
        <f t="shared" si="438"/>
        <v>345.8</v>
      </c>
      <c r="Y603">
        <f t="shared" si="439"/>
        <v>49.4</v>
      </c>
      <c r="AA603">
        <v>-1</v>
      </c>
      <c r="AB603">
        <f t="shared" si="440"/>
        <v>500.28</v>
      </c>
      <c r="AC603">
        <f>ROUND(((ES603*4)),6)</f>
        <v>6.28</v>
      </c>
      <c r="AD603">
        <f>ROUND(((((ET603*4))-((EU603*4)))+AE603),6)</f>
        <v>0</v>
      </c>
      <c r="AE603">
        <f>ROUND(((EU603*4)),6)</f>
        <v>0</v>
      </c>
      <c r="AF603">
        <f>ROUND(((EV603*4)),6)</f>
        <v>494</v>
      </c>
      <c r="AG603">
        <f t="shared" si="441"/>
        <v>0</v>
      </c>
      <c r="AH603">
        <f>((EW603*4))</f>
        <v>0.8</v>
      </c>
      <c r="AI603">
        <f>((EX603*4))</f>
        <v>0</v>
      </c>
      <c r="AJ603">
        <f t="shared" si="442"/>
        <v>0</v>
      </c>
      <c r="AK603">
        <v>125.07</v>
      </c>
      <c r="AL603">
        <v>1.57</v>
      </c>
      <c r="AM603">
        <v>0</v>
      </c>
      <c r="AN603">
        <v>0</v>
      </c>
      <c r="AO603">
        <v>123.5</v>
      </c>
      <c r="AP603">
        <v>0</v>
      </c>
      <c r="AQ603">
        <v>0.2</v>
      </c>
      <c r="AR603">
        <v>0</v>
      </c>
      <c r="AS603">
        <v>0</v>
      </c>
      <c r="AT603">
        <v>70</v>
      </c>
      <c r="AU603">
        <v>10</v>
      </c>
      <c r="AV603">
        <v>1</v>
      </c>
      <c r="AW603">
        <v>1</v>
      </c>
      <c r="AZ603">
        <v>1</v>
      </c>
      <c r="BA603">
        <v>1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440</v>
      </c>
      <c r="BM603">
        <v>0</v>
      </c>
      <c r="BN603">
        <v>0</v>
      </c>
      <c r="BO603" t="s">
        <v>3</v>
      </c>
      <c r="BP603">
        <v>0</v>
      </c>
      <c r="BQ603">
        <v>1</v>
      </c>
      <c r="BR603">
        <v>0</v>
      </c>
      <c r="BS603">
        <v>1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10</v>
      </c>
      <c r="CB603" t="s">
        <v>3</v>
      </c>
      <c r="CE603">
        <v>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 t="shared" si="443"/>
        <v>500.28</v>
      </c>
      <c r="CQ603">
        <f t="shared" si="444"/>
        <v>6.28</v>
      </c>
      <c r="CR603">
        <f>(((((ET603*4))*BB603-((EU603*4))*BS603)+AE603*BS603)*AV603)</f>
        <v>0</v>
      </c>
      <c r="CS603">
        <f t="shared" si="445"/>
        <v>0</v>
      </c>
      <c r="CT603">
        <f t="shared" si="446"/>
        <v>494</v>
      </c>
      <c r="CU603">
        <f t="shared" si="447"/>
        <v>0</v>
      </c>
      <c r="CV603">
        <f t="shared" si="448"/>
        <v>0.8</v>
      </c>
      <c r="CW603">
        <f t="shared" si="449"/>
        <v>0</v>
      </c>
      <c r="CX603">
        <f t="shared" si="450"/>
        <v>0</v>
      </c>
      <c r="CY603">
        <f t="shared" si="451"/>
        <v>345.8</v>
      </c>
      <c r="CZ603">
        <f t="shared" si="452"/>
        <v>49.4</v>
      </c>
      <c r="DC603" t="s">
        <v>3</v>
      </c>
      <c r="DD603" t="s">
        <v>20</v>
      </c>
      <c r="DE603" t="s">
        <v>20</v>
      </c>
      <c r="DF603" t="s">
        <v>20</v>
      </c>
      <c r="DG603" t="s">
        <v>20</v>
      </c>
      <c r="DH603" t="s">
        <v>3</v>
      </c>
      <c r="DI603" t="s">
        <v>20</v>
      </c>
      <c r="DJ603" t="s">
        <v>20</v>
      </c>
      <c r="DK603" t="s">
        <v>3</v>
      </c>
      <c r="DL603" t="s">
        <v>3</v>
      </c>
      <c r="DM603" t="s">
        <v>3</v>
      </c>
      <c r="DN603">
        <v>0</v>
      </c>
      <c r="DO603">
        <v>0</v>
      </c>
      <c r="DP603">
        <v>1</v>
      </c>
      <c r="DQ603">
        <v>1</v>
      </c>
      <c r="DU603">
        <v>16987630</v>
      </c>
      <c r="DV603" t="s">
        <v>32</v>
      </c>
      <c r="DW603" t="s">
        <v>32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1441815344</v>
      </c>
      <c r="EF603">
        <v>1</v>
      </c>
      <c r="EG603" t="s">
        <v>21</v>
      </c>
      <c r="EH603">
        <v>0</v>
      </c>
      <c r="EI603" t="s">
        <v>3</v>
      </c>
      <c r="EJ603">
        <v>4</v>
      </c>
      <c r="EK603">
        <v>0</v>
      </c>
      <c r="EL603" t="s">
        <v>22</v>
      </c>
      <c r="EM603" t="s">
        <v>23</v>
      </c>
      <c r="EO603" t="s">
        <v>3</v>
      </c>
      <c r="EQ603">
        <v>1024</v>
      </c>
      <c r="ER603">
        <v>125.07</v>
      </c>
      <c r="ES603">
        <v>1.57</v>
      </c>
      <c r="ET603">
        <v>0</v>
      </c>
      <c r="EU603">
        <v>0</v>
      </c>
      <c r="EV603">
        <v>123.5</v>
      </c>
      <c r="EW603">
        <v>0.2</v>
      </c>
      <c r="EX603">
        <v>0</v>
      </c>
      <c r="EY603">
        <v>0</v>
      </c>
      <c r="FQ603">
        <v>0</v>
      </c>
      <c r="FR603">
        <f t="shared" si="453"/>
        <v>0</v>
      </c>
      <c r="FS603">
        <v>0</v>
      </c>
      <c r="FX603">
        <v>70</v>
      </c>
      <c r="FY603">
        <v>10</v>
      </c>
      <c r="GA603" t="s">
        <v>3</v>
      </c>
      <c r="GD603">
        <v>0</v>
      </c>
      <c r="GF603">
        <v>2430549</v>
      </c>
      <c r="GG603">
        <v>2</v>
      </c>
      <c r="GH603">
        <v>1</v>
      </c>
      <c r="GI603">
        <v>-2</v>
      </c>
      <c r="GJ603">
        <v>0</v>
      </c>
      <c r="GK603">
        <f>ROUND(R603*(R12)/100,2)</f>
        <v>0</v>
      </c>
      <c r="GL603">
        <f t="shared" si="454"/>
        <v>0</v>
      </c>
      <c r="GM603">
        <f t="shared" si="455"/>
        <v>895.48</v>
      </c>
      <c r="GN603">
        <f t="shared" si="456"/>
        <v>0</v>
      </c>
      <c r="GO603">
        <f t="shared" si="457"/>
        <v>0</v>
      </c>
      <c r="GP603">
        <f t="shared" si="458"/>
        <v>895.48</v>
      </c>
      <c r="GR603">
        <v>0</v>
      </c>
      <c r="GS603">
        <v>3</v>
      </c>
      <c r="GT603">
        <v>0</v>
      </c>
      <c r="GU603" t="s">
        <v>3</v>
      </c>
      <c r="GV603">
        <f t="shared" si="459"/>
        <v>0</v>
      </c>
      <c r="GW603">
        <v>1</v>
      </c>
      <c r="GX603">
        <f t="shared" si="460"/>
        <v>0</v>
      </c>
      <c r="HA603">
        <v>0</v>
      </c>
      <c r="HB603">
        <v>0</v>
      </c>
      <c r="HC603">
        <f t="shared" si="461"/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1</v>
      </c>
      <c r="D604">
        <f>ROW(EtalonRes!A330)</f>
        <v>330</v>
      </c>
      <c r="E604" t="s">
        <v>443</v>
      </c>
      <c r="F604" t="s">
        <v>444</v>
      </c>
      <c r="G604" t="s">
        <v>445</v>
      </c>
      <c r="H604" t="s">
        <v>32</v>
      </c>
      <c r="I604">
        <v>16</v>
      </c>
      <c r="J604">
        <v>0</v>
      </c>
      <c r="K604">
        <v>16</v>
      </c>
      <c r="O604">
        <f t="shared" si="429"/>
        <v>180303.35999999999</v>
      </c>
      <c r="P604">
        <f t="shared" si="430"/>
        <v>2466.2399999999998</v>
      </c>
      <c r="Q604">
        <f t="shared" si="431"/>
        <v>0</v>
      </c>
      <c r="R604">
        <f t="shared" si="432"/>
        <v>0</v>
      </c>
      <c r="S604">
        <f t="shared" si="433"/>
        <v>177837.12</v>
      </c>
      <c r="T604">
        <f t="shared" si="434"/>
        <v>0</v>
      </c>
      <c r="U604">
        <f t="shared" si="435"/>
        <v>288</v>
      </c>
      <c r="V604">
        <f t="shared" si="436"/>
        <v>0</v>
      </c>
      <c r="W604">
        <f t="shared" si="437"/>
        <v>0</v>
      </c>
      <c r="X604">
        <f t="shared" si="438"/>
        <v>124485.98</v>
      </c>
      <c r="Y604">
        <f t="shared" si="439"/>
        <v>17783.71</v>
      </c>
      <c r="AA604">
        <v>1470268931</v>
      </c>
      <c r="AB604">
        <f t="shared" si="440"/>
        <v>11268.96</v>
      </c>
      <c r="AC604">
        <f>ROUND((ES604),6)</f>
        <v>154.13999999999999</v>
      </c>
      <c r="AD604">
        <f>ROUND((((ET604)-(EU604))+AE604),6)</f>
        <v>0</v>
      </c>
      <c r="AE604">
        <f>ROUND((EU604),6)</f>
        <v>0</v>
      </c>
      <c r="AF604">
        <f>ROUND((EV604),6)</f>
        <v>11114.82</v>
      </c>
      <c r="AG604">
        <f t="shared" si="441"/>
        <v>0</v>
      </c>
      <c r="AH604">
        <f>(EW604)</f>
        <v>18</v>
      </c>
      <c r="AI604">
        <f>(EX604)</f>
        <v>0</v>
      </c>
      <c r="AJ604">
        <f t="shared" si="442"/>
        <v>0</v>
      </c>
      <c r="AK604">
        <v>11268.96</v>
      </c>
      <c r="AL604">
        <v>154.13999999999999</v>
      </c>
      <c r="AM604">
        <v>0</v>
      </c>
      <c r="AN604">
        <v>0</v>
      </c>
      <c r="AO604">
        <v>11114.82</v>
      </c>
      <c r="AP604">
        <v>0</v>
      </c>
      <c r="AQ604">
        <v>18</v>
      </c>
      <c r="AR604">
        <v>0</v>
      </c>
      <c r="AS604">
        <v>0</v>
      </c>
      <c r="AT604">
        <v>70</v>
      </c>
      <c r="AU604">
        <v>10</v>
      </c>
      <c r="AV604">
        <v>1</v>
      </c>
      <c r="AW604">
        <v>1</v>
      </c>
      <c r="AZ604">
        <v>1</v>
      </c>
      <c r="BA604">
        <v>1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446</v>
      </c>
      <c r="BM604">
        <v>0</v>
      </c>
      <c r="BN604">
        <v>0</v>
      </c>
      <c r="BO604" t="s">
        <v>3</v>
      </c>
      <c r="BP604">
        <v>0</v>
      </c>
      <c r="BQ604">
        <v>1</v>
      </c>
      <c r="BR604">
        <v>0</v>
      </c>
      <c r="BS604">
        <v>1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10</v>
      </c>
      <c r="CB604" t="s">
        <v>3</v>
      </c>
      <c r="CE604">
        <v>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 t="shared" si="443"/>
        <v>180303.35999999999</v>
      </c>
      <c r="CQ604">
        <f t="shared" si="444"/>
        <v>154.13999999999999</v>
      </c>
      <c r="CR604">
        <f>((((ET604)*BB604-(EU604)*BS604)+AE604*BS604)*AV604)</f>
        <v>0</v>
      </c>
      <c r="CS604">
        <f t="shared" si="445"/>
        <v>0</v>
      </c>
      <c r="CT604">
        <f t="shared" si="446"/>
        <v>11114.82</v>
      </c>
      <c r="CU604">
        <f t="shared" si="447"/>
        <v>0</v>
      </c>
      <c r="CV604">
        <f t="shared" si="448"/>
        <v>18</v>
      </c>
      <c r="CW604">
        <f t="shared" si="449"/>
        <v>0</v>
      </c>
      <c r="CX604">
        <f t="shared" si="450"/>
        <v>0</v>
      </c>
      <c r="CY604">
        <f t="shared" si="451"/>
        <v>124485.984</v>
      </c>
      <c r="CZ604">
        <f t="shared" si="452"/>
        <v>17783.712</v>
      </c>
      <c r="DC604" t="s">
        <v>3</v>
      </c>
      <c r="DD604" t="s">
        <v>3</v>
      </c>
      <c r="DE604" t="s">
        <v>3</v>
      </c>
      <c r="DF604" t="s">
        <v>3</v>
      </c>
      <c r="DG604" t="s">
        <v>3</v>
      </c>
      <c r="DH604" t="s">
        <v>3</v>
      </c>
      <c r="DI604" t="s">
        <v>3</v>
      </c>
      <c r="DJ604" t="s">
        <v>3</v>
      </c>
      <c r="DK604" t="s">
        <v>3</v>
      </c>
      <c r="DL604" t="s">
        <v>3</v>
      </c>
      <c r="DM604" t="s">
        <v>3</v>
      </c>
      <c r="DN604">
        <v>0</v>
      </c>
      <c r="DO604">
        <v>0</v>
      </c>
      <c r="DP604">
        <v>1</v>
      </c>
      <c r="DQ604">
        <v>1</v>
      </c>
      <c r="DU604">
        <v>16987630</v>
      </c>
      <c r="DV604" t="s">
        <v>32</v>
      </c>
      <c r="DW604" t="s">
        <v>32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1441815344</v>
      </c>
      <c r="EF604">
        <v>1</v>
      </c>
      <c r="EG604" t="s">
        <v>21</v>
      </c>
      <c r="EH604">
        <v>0</v>
      </c>
      <c r="EI604" t="s">
        <v>3</v>
      </c>
      <c r="EJ604">
        <v>4</v>
      </c>
      <c r="EK604">
        <v>0</v>
      </c>
      <c r="EL604" t="s">
        <v>22</v>
      </c>
      <c r="EM604" t="s">
        <v>23</v>
      </c>
      <c r="EO604" t="s">
        <v>3</v>
      </c>
      <c r="EQ604">
        <v>0</v>
      </c>
      <c r="ER604">
        <v>11268.96</v>
      </c>
      <c r="ES604">
        <v>154.13999999999999</v>
      </c>
      <c r="ET604">
        <v>0</v>
      </c>
      <c r="EU604">
        <v>0</v>
      </c>
      <c r="EV604">
        <v>11114.82</v>
      </c>
      <c r="EW604">
        <v>18</v>
      </c>
      <c r="EX604">
        <v>0</v>
      </c>
      <c r="EY604">
        <v>0</v>
      </c>
      <c r="FQ604">
        <v>0</v>
      </c>
      <c r="FR604">
        <f t="shared" si="453"/>
        <v>0</v>
      </c>
      <c r="FS604">
        <v>0</v>
      </c>
      <c r="FX604">
        <v>70</v>
      </c>
      <c r="FY604">
        <v>10</v>
      </c>
      <c r="GA604" t="s">
        <v>3</v>
      </c>
      <c r="GD604">
        <v>0</v>
      </c>
      <c r="GF604">
        <v>314340866</v>
      </c>
      <c r="GG604">
        <v>2</v>
      </c>
      <c r="GH604">
        <v>1</v>
      </c>
      <c r="GI604">
        <v>-2</v>
      </c>
      <c r="GJ604">
        <v>0</v>
      </c>
      <c r="GK604">
        <f>ROUND(R604*(R12)/100,2)</f>
        <v>0</v>
      </c>
      <c r="GL604">
        <f t="shared" si="454"/>
        <v>0</v>
      </c>
      <c r="GM604">
        <f t="shared" si="455"/>
        <v>322573.05</v>
      </c>
      <c r="GN604">
        <f t="shared" si="456"/>
        <v>0</v>
      </c>
      <c r="GO604">
        <f t="shared" si="457"/>
        <v>0</v>
      </c>
      <c r="GP604">
        <f t="shared" si="458"/>
        <v>322573.05</v>
      </c>
      <c r="GR604">
        <v>0</v>
      </c>
      <c r="GS604">
        <v>3</v>
      </c>
      <c r="GT604">
        <v>0</v>
      </c>
      <c r="GU604" t="s">
        <v>3</v>
      </c>
      <c r="GV604">
        <f t="shared" si="459"/>
        <v>0</v>
      </c>
      <c r="GW604">
        <v>1</v>
      </c>
      <c r="GX604">
        <f t="shared" si="460"/>
        <v>0</v>
      </c>
      <c r="HA604">
        <v>0</v>
      </c>
      <c r="HB604">
        <v>0</v>
      </c>
      <c r="HC604">
        <f t="shared" si="461"/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5" spans="1:245" x14ac:dyDescent="0.2">
      <c r="A605">
        <v>17</v>
      </c>
      <c r="B605">
        <v>1</v>
      </c>
      <c r="D605">
        <f>ROW(EtalonRes!A332)</f>
        <v>332</v>
      </c>
      <c r="E605" t="s">
        <v>3</v>
      </c>
      <c r="F605" t="s">
        <v>447</v>
      </c>
      <c r="G605" t="s">
        <v>448</v>
      </c>
      <c r="H605" t="s">
        <v>32</v>
      </c>
      <c r="I605">
        <v>10</v>
      </c>
      <c r="J605">
        <v>0</v>
      </c>
      <c r="K605">
        <v>10</v>
      </c>
      <c r="O605">
        <f t="shared" si="429"/>
        <v>741.3</v>
      </c>
      <c r="P605">
        <f t="shared" si="430"/>
        <v>0.3</v>
      </c>
      <c r="Q605">
        <f t="shared" si="431"/>
        <v>0</v>
      </c>
      <c r="R605">
        <f t="shared" si="432"/>
        <v>0</v>
      </c>
      <c r="S605">
        <f t="shared" si="433"/>
        <v>741</v>
      </c>
      <c r="T605">
        <f t="shared" si="434"/>
        <v>0</v>
      </c>
      <c r="U605">
        <f t="shared" si="435"/>
        <v>1.2</v>
      </c>
      <c r="V605">
        <f t="shared" si="436"/>
        <v>0</v>
      </c>
      <c r="W605">
        <f t="shared" si="437"/>
        <v>0</v>
      </c>
      <c r="X605">
        <f t="shared" si="438"/>
        <v>518.70000000000005</v>
      </c>
      <c r="Y605">
        <f t="shared" si="439"/>
        <v>74.099999999999994</v>
      </c>
      <c r="AA605">
        <v>-1</v>
      </c>
      <c r="AB605">
        <f t="shared" si="440"/>
        <v>74.13</v>
      </c>
      <c r="AC605">
        <f>ROUND(((ES605*3)),6)</f>
        <v>0.03</v>
      </c>
      <c r="AD605">
        <f>ROUND(((((ET605*3))-((EU605*3)))+AE605),6)</f>
        <v>0</v>
      </c>
      <c r="AE605">
        <f>ROUND(((EU605*3)),6)</f>
        <v>0</v>
      </c>
      <c r="AF605">
        <f>ROUND(((EV605*3)),6)</f>
        <v>74.099999999999994</v>
      </c>
      <c r="AG605">
        <f t="shared" si="441"/>
        <v>0</v>
      </c>
      <c r="AH605">
        <f>((EW605*3))</f>
        <v>0.12</v>
      </c>
      <c r="AI605">
        <f>((EX605*3))</f>
        <v>0</v>
      </c>
      <c r="AJ605">
        <f t="shared" si="442"/>
        <v>0</v>
      </c>
      <c r="AK605">
        <v>24.71</v>
      </c>
      <c r="AL605">
        <v>0.01</v>
      </c>
      <c r="AM605">
        <v>0</v>
      </c>
      <c r="AN605">
        <v>0</v>
      </c>
      <c r="AO605">
        <v>24.7</v>
      </c>
      <c r="AP605">
        <v>0</v>
      </c>
      <c r="AQ605">
        <v>0.04</v>
      </c>
      <c r="AR605">
        <v>0</v>
      </c>
      <c r="AS605">
        <v>0</v>
      </c>
      <c r="AT605">
        <v>70</v>
      </c>
      <c r="AU605">
        <v>10</v>
      </c>
      <c r="AV605">
        <v>1</v>
      </c>
      <c r="AW605">
        <v>1</v>
      </c>
      <c r="AZ605">
        <v>1</v>
      </c>
      <c r="BA605">
        <v>1</v>
      </c>
      <c r="BB605">
        <v>1</v>
      </c>
      <c r="BC605">
        <v>1</v>
      </c>
      <c r="BD605" t="s">
        <v>3</v>
      </c>
      <c r="BE605" t="s">
        <v>3</v>
      </c>
      <c r="BF605" t="s">
        <v>3</v>
      </c>
      <c r="BG605" t="s">
        <v>3</v>
      </c>
      <c r="BH605">
        <v>0</v>
      </c>
      <c r="BI605">
        <v>4</v>
      </c>
      <c r="BJ605" t="s">
        <v>449</v>
      </c>
      <c r="BM605">
        <v>0</v>
      </c>
      <c r="BN605">
        <v>0</v>
      </c>
      <c r="BO605" t="s">
        <v>3</v>
      </c>
      <c r="BP605">
        <v>0</v>
      </c>
      <c r="BQ605">
        <v>1</v>
      </c>
      <c r="BR605">
        <v>0</v>
      </c>
      <c r="BS605">
        <v>1</v>
      </c>
      <c r="BT605">
        <v>1</v>
      </c>
      <c r="BU605">
        <v>1</v>
      </c>
      <c r="BV605">
        <v>1</v>
      </c>
      <c r="BW605">
        <v>1</v>
      </c>
      <c r="BX605">
        <v>1</v>
      </c>
      <c r="BY605" t="s">
        <v>3</v>
      </c>
      <c r="BZ605">
        <v>70</v>
      </c>
      <c r="CA605">
        <v>10</v>
      </c>
      <c r="CB605" t="s">
        <v>3</v>
      </c>
      <c r="CE605">
        <v>0</v>
      </c>
      <c r="CF605">
        <v>0</v>
      </c>
      <c r="CG605">
        <v>0</v>
      </c>
      <c r="CM605">
        <v>0</v>
      </c>
      <c r="CN605" t="s">
        <v>3</v>
      </c>
      <c r="CO605">
        <v>0</v>
      </c>
      <c r="CP605">
        <f t="shared" si="443"/>
        <v>741.3</v>
      </c>
      <c r="CQ605">
        <f t="shared" si="444"/>
        <v>0.03</v>
      </c>
      <c r="CR605">
        <f>(((((ET605*3))*BB605-((EU605*3))*BS605)+AE605*BS605)*AV605)</f>
        <v>0</v>
      </c>
      <c r="CS605">
        <f t="shared" si="445"/>
        <v>0</v>
      </c>
      <c r="CT605">
        <f t="shared" si="446"/>
        <v>74.099999999999994</v>
      </c>
      <c r="CU605">
        <f t="shared" si="447"/>
        <v>0</v>
      </c>
      <c r="CV605">
        <f t="shared" si="448"/>
        <v>0.12</v>
      </c>
      <c r="CW605">
        <f t="shared" si="449"/>
        <v>0</v>
      </c>
      <c r="CX605">
        <f t="shared" si="450"/>
        <v>0</v>
      </c>
      <c r="CY605">
        <f t="shared" si="451"/>
        <v>518.70000000000005</v>
      </c>
      <c r="CZ605">
        <f t="shared" si="452"/>
        <v>74.099999999999994</v>
      </c>
      <c r="DC605" t="s">
        <v>3</v>
      </c>
      <c r="DD605" t="s">
        <v>176</v>
      </c>
      <c r="DE605" t="s">
        <v>176</v>
      </c>
      <c r="DF605" t="s">
        <v>176</v>
      </c>
      <c r="DG605" t="s">
        <v>176</v>
      </c>
      <c r="DH605" t="s">
        <v>3</v>
      </c>
      <c r="DI605" t="s">
        <v>176</v>
      </c>
      <c r="DJ605" t="s">
        <v>176</v>
      </c>
      <c r="DK605" t="s">
        <v>3</v>
      </c>
      <c r="DL605" t="s">
        <v>3</v>
      </c>
      <c r="DM605" t="s">
        <v>3</v>
      </c>
      <c r="DN605">
        <v>0</v>
      </c>
      <c r="DO605">
        <v>0</v>
      </c>
      <c r="DP605">
        <v>1</v>
      </c>
      <c r="DQ605">
        <v>1</v>
      </c>
      <c r="DU605">
        <v>16987630</v>
      </c>
      <c r="DV605" t="s">
        <v>32</v>
      </c>
      <c r="DW605" t="s">
        <v>32</v>
      </c>
      <c r="DX605">
        <v>1</v>
      </c>
      <c r="DZ605" t="s">
        <v>3</v>
      </c>
      <c r="EA605" t="s">
        <v>3</v>
      </c>
      <c r="EB605" t="s">
        <v>3</v>
      </c>
      <c r="EC605" t="s">
        <v>3</v>
      </c>
      <c r="EE605">
        <v>1441815344</v>
      </c>
      <c r="EF605">
        <v>1</v>
      </c>
      <c r="EG605" t="s">
        <v>21</v>
      </c>
      <c r="EH605">
        <v>0</v>
      </c>
      <c r="EI605" t="s">
        <v>3</v>
      </c>
      <c r="EJ605">
        <v>4</v>
      </c>
      <c r="EK605">
        <v>0</v>
      </c>
      <c r="EL605" t="s">
        <v>22</v>
      </c>
      <c r="EM605" t="s">
        <v>23</v>
      </c>
      <c r="EO605" t="s">
        <v>3</v>
      </c>
      <c r="EQ605">
        <v>1024</v>
      </c>
      <c r="ER605">
        <v>24.71</v>
      </c>
      <c r="ES605">
        <v>0.01</v>
      </c>
      <c r="ET605">
        <v>0</v>
      </c>
      <c r="EU605">
        <v>0</v>
      </c>
      <c r="EV605">
        <v>24.7</v>
      </c>
      <c r="EW605">
        <v>0.04</v>
      </c>
      <c r="EX605">
        <v>0</v>
      </c>
      <c r="EY605">
        <v>0</v>
      </c>
      <c r="FQ605">
        <v>0</v>
      </c>
      <c r="FR605">
        <f t="shared" si="453"/>
        <v>0</v>
      </c>
      <c r="FS605">
        <v>0</v>
      </c>
      <c r="FX605">
        <v>70</v>
      </c>
      <c r="FY605">
        <v>10</v>
      </c>
      <c r="GA605" t="s">
        <v>3</v>
      </c>
      <c r="GD605">
        <v>0</v>
      </c>
      <c r="GF605">
        <v>322852978</v>
      </c>
      <c r="GG605">
        <v>2</v>
      </c>
      <c r="GH605">
        <v>1</v>
      </c>
      <c r="GI605">
        <v>-2</v>
      </c>
      <c r="GJ605">
        <v>0</v>
      </c>
      <c r="GK605">
        <f>ROUND(R605*(R12)/100,2)</f>
        <v>0</v>
      </c>
      <c r="GL605">
        <f t="shared" si="454"/>
        <v>0</v>
      </c>
      <c r="GM605">
        <f t="shared" si="455"/>
        <v>1334.1</v>
      </c>
      <c r="GN605">
        <f t="shared" si="456"/>
        <v>0</v>
      </c>
      <c r="GO605">
        <f t="shared" si="457"/>
        <v>0</v>
      </c>
      <c r="GP605">
        <f t="shared" si="458"/>
        <v>1334.1</v>
      </c>
      <c r="GR605">
        <v>0</v>
      </c>
      <c r="GS605">
        <v>3</v>
      </c>
      <c r="GT605">
        <v>0</v>
      </c>
      <c r="GU605" t="s">
        <v>3</v>
      </c>
      <c r="GV605">
        <f t="shared" si="459"/>
        <v>0</v>
      </c>
      <c r="GW605">
        <v>1</v>
      </c>
      <c r="GX605">
        <f t="shared" si="460"/>
        <v>0</v>
      </c>
      <c r="HA605">
        <v>0</v>
      </c>
      <c r="HB605">
        <v>0</v>
      </c>
      <c r="HC605">
        <f t="shared" si="461"/>
        <v>0</v>
      </c>
      <c r="HE605" t="s">
        <v>3</v>
      </c>
      <c r="HF605" t="s">
        <v>3</v>
      </c>
      <c r="HM605" t="s">
        <v>3</v>
      </c>
      <c r="HN605" t="s">
        <v>3</v>
      </c>
      <c r="HO605" t="s">
        <v>3</v>
      </c>
      <c r="HP605" t="s">
        <v>3</v>
      </c>
      <c r="HQ605" t="s">
        <v>3</v>
      </c>
      <c r="IK605">
        <v>0</v>
      </c>
    </row>
    <row r="606" spans="1:245" x14ac:dyDescent="0.2">
      <c r="A606">
        <v>17</v>
      </c>
      <c r="B606">
        <v>1</v>
      </c>
      <c r="D606">
        <f>ROW(EtalonRes!A335)</f>
        <v>335</v>
      </c>
      <c r="E606" t="s">
        <v>450</v>
      </c>
      <c r="F606" t="s">
        <v>451</v>
      </c>
      <c r="G606" t="s">
        <v>452</v>
      </c>
      <c r="H606" t="s">
        <v>32</v>
      </c>
      <c r="I606">
        <v>10</v>
      </c>
      <c r="J606">
        <v>0</v>
      </c>
      <c r="K606">
        <v>10</v>
      </c>
      <c r="O606">
        <f t="shared" si="429"/>
        <v>7426.9</v>
      </c>
      <c r="P606">
        <f t="shared" si="430"/>
        <v>17</v>
      </c>
      <c r="Q606">
        <f t="shared" si="431"/>
        <v>0</v>
      </c>
      <c r="R606">
        <f t="shared" si="432"/>
        <v>0</v>
      </c>
      <c r="S606">
        <f t="shared" si="433"/>
        <v>7409.9</v>
      </c>
      <c r="T606">
        <f t="shared" si="434"/>
        <v>0</v>
      </c>
      <c r="U606">
        <f t="shared" si="435"/>
        <v>12</v>
      </c>
      <c r="V606">
        <f t="shared" si="436"/>
        <v>0</v>
      </c>
      <c r="W606">
        <f t="shared" si="437"/>
        <v>0</v>
      </c>
      <c r="X606">
        <f t="shared" si="438"/>
        <v>5186.93</v>
      </c>
      <c r="Y606">
        <f t="shared" si="439"/>
        <v>740.99</v>
      </c>
      <c r="AA606">
        <v>1470268931</v>
      </c>
      <c r="AB606">
        <f t="shared" si="440"/>
        <v>742.69</v>
      </c>
      <c r="AC606">
        <f>ROUND((ES606),6)</f>
        <v>1.7</v>
      </c>
      <c r="AD606">
        <f>ROUND((((ET606)-(EU606))+AE606),6)</f>
        <v>0</v>
      </c>
      <c r="AE606">
        <f>ROUND((EU606),6)</f>
        <v>0</v>
      </c>
      <c r="AF606">
        <f>ROUND((EV606),6)</f>
        <v>740.99</v>
      </c>
      <c r="AG606">
        <f t="shared" si="441"/>
        <v>0</v>
      </c>
      <c r="AH606">
        <f>(EW606)</f>
        <v>1.2</v>
      </c>
      <c r="AI606">
        <f>(EX606)</f>
        <v>0</v>
      </c>
      <c r="AJ606">
        <f t="shared" si="442"/>
        <v>0</v>
      </c>
      <c r="AK606">
        <v>742.69</v>
      </c>
      <c r="AL606">
        <v>1.7</v>
      </c>
      <c r="AM606">
        <v>0</v>
      </c>
      <c r="AN606">
        <v>0</v>
      </c>
      <c r="AO606">
        <v>740.99</v>
      </c>
      <c r="AP606">
        <v>0</v>
      </c>
      <c r="AQ606">
        <v>1.2</v>
      </c>
      <c r="AR606">
        <v>0</v>
      </c>
      <c r="AS606">
        <v>0</v>
      </c>
      <c r="AT606">
        <v>70</v>
      </c>
      <c r="AU606">
        <v>10</v>
      </c>
      <c r="AV606">
        <v>1</v>
      </c>
      <c r="AW606">
        <v>1</v>
      </c>
      <c r="AZ606">
        <v>1</v>
      </c>
      <c r="BA606">
        <v>1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453</v>
      </c>
      <c r="BM606">
        <v>0</v>
      </c>
      <c r="BN606">
        <v>0</v>
      </c>
      <c r="BO606" t="s">
        <v>3</v>
      </c>
      <c r="BP606">
        <v>0</v>
      </c>
      <c r="BQ606">
        <v>1</v>
      </c>
      <c r="BR606">
        <v>0</v>
      </c>
      <c r="BS606">
        <v>1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10</v>
      </c>
      <c r="CB606" t="s">
        <v>3</v>
      </c>
      <c r="CE606">
        <v>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 t="shared" si="443"/>
        <v>7426.9</v>
      </c>
      <c r="CQ606">
        <f t="shared" si="444"/>
        <v>1.7</v>
      </c>
      <c r="CR606">
        <f>((((ET606)*BB606-(EU606)*BS606)+AE606*BS606)*AV606)</f>
        <v>0</v>
      </c>
      <c r="CS606">
        <f t="shared" si="445"/>
        <v>0</v>
      </c>
      <c r="CT606">
        <f t="shared" si="446"/>
        <v>740.99</v>
      </c>
      <c r="CU606">
        <f t="shared" si="447"/>
        <v>0</v>
      </c>
      <c r="CV606">
        <f t="shared" si="448"/>
        <v>1.2</v>
      </c>
      <c r="CW606">
        <f t="shared" si="449"/>
        <v>0</v>
      </c>
      <c r="CX606">
        <f t="shared" si="450"/>
        <v>0</v>
      </c>
      <c r="CY606">
        <f t="shared" si="451"/>
        <v>5186.93</v>
      </c>
      <c r="CZ606">
        <f t="shared" si="452"/>
        <v>740.99</v>
      </c>
      <c r="DC606" t="s">
        <v>3</v>
      </c>
      <c r="DD606" t="s">
        <v>3</v>
      </c>
      <c r="DE606" t="s">
        <v>3</v>
      </c>
      <c r="DF606" t="s">
        <v>3</v>
      </c>
      <c r="DG606" t="s">
        <v>3</v>
      </c>
      <c r="DH606" t="s">
        <v>3</v>
      </c>
      <c r="DI606" t="s">
        <v>3</v>
      </c>
      <c r="DJ606" t="s">
        <v>3</v>
      </c>
      <c r="DK606" t="s">
        <v>3</v>
      </c>
      <c r="DL606" t="s">
        <v>3</v>
      </c>
      <c r="DM606" t="s">
        <v>3</v>
      </c>
      <c r="DN606">
        <v>0</v>
      </c>
      <c r="DO606">
        <v>0</v>
      </c>
      <c r="DP606">
        <v>1</v>
      </c>
      <c r="DQ606">
        <v>1</v>
      </c>
      <c r="DU606">
        <v>16987630</v>
      </c>
      <c r="DV606" t="s">
        <v>32</v>
      </c>
      <c r="DW606" t="s">
        <v>32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1441815344</v>
      </c>
      <c r="EF606">
        <v>1</v>
      </c>
      <c r="EG606" t="s">
        <v>21</v>
      </c>
      <c r="EH606">
        <v>0</v>
      </c>
      <c r="EI606" t="s">
        <v>3</v>
      </c>
      <c r="EJ606">
        <v>4</v>
      </c>
      <c r="EK606">
        <v>0</v>
      </c>
      <c r="EL606" t="s">
        <v>22</v>
      </c>
      <c r="EM606" t="s">
        <v>23</v>
      </c>
      <c r="EO606" t="s">
        <v>3</v>
      </c>
      <c r="EQ606">
        <v>0</v>
      </c>
      <c r="ER606">
        <v>742.69</v>
      </c>
      <c r="ES606">
        <v>1.7</v>
      </c>
      <c r="ET606">
        <v>0</v>
      </c>
      <c r="EU606">
        <v>0</v>
      </c>
      <c r="EV606">
        <v>740.99</v>
      </c>
      <c r="EW606">
        <v>1.2</v>
      </c>
      <c r="EX606">
        <v>0</v>
      </c>
      <c r="EY606">
        <v>0</v>
      </c>
      <c r="FQ606">
        <v>0</v>
      </c>
      <c r="FR606">
        <f t="shared" si="453"/>
        <v>0</v>
      </c>
      <c r="FS606">
        <v>0</v>
      </c>
      <c r="FX606">
        <v>70</v>
      </c>
      <c r="FY606">
        <v>10</v>
      </c>
      <c r="GA606" t="s">
        <v>3</v>
      </c>
      <c r="GD606">
        <v>0</v>
      </c>
      <c r="GF606">
        <v>-773177281</v>
      </c>
      <c r="GG606">
        <v>2</v>
      </c>
      <c r="GH606">
        <v>1</v>
      </c>
      <c r="GI606">
        <v>-2</v>
      </c>
      <c r="GJ606">
        <v>0</v>
      </c>
      <c r="GK606">
        <f>ROUND(R606*(R12)/100,2)</f>
        <v>0</v>
      </c>
      <c r="GL606">
        <f t="shared" si="454"/>
        <v>0</v>
      </c>
      <c r="GM606">
        <f t="shared" si="455"/>
        <v>13354.82</v>
      </c>
      <c r="GN606">
        <f t="shared" si="456"/>
        <v>0</v>
      </c>
      <c r="GO606">
        <f t="shared" si="457"/>
        <v>0</v>
      </c>
      <c r="GP606">
        <f t="shared" si="458"/>
        <v>13354.82</v>
      </c>
      <c r="GR606">
        <v>0</v>
      </c>
      <c r="GS606">
        <v>3</v>
      </c>
      <c r="GT606">
        <v>0</v>
      </c>
      <c r="GU606" t="s">
        <v>3</v>
      </c>
      <c r="GV606">
        <f t="shared" si="459"/>
        <v>0</v>
      </c>
      <c r="GW606">
        <v>1</v>
      </c>
      <c r="GX606">
        <f t="shared" si="460"/>
        <v>0</v>
      </c>
      <c r="HA606">
        <v>0</v>
      </c>
      <c r="HB606">
        <v>0</v>
      </c>
      <c r="HC606">
        <f t="shared" si="461"/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1</v>
      </c>
      <c r="D607">
        <f>ROW(EtalonRes!A337)</f>
        <v>337</v>
      </c>
      <c r="E607" t="s">
        <v>3</v>
      </c>
      <c r="F607" t="s">
        <v>454</v>
      </c>
      <c r="G607" t="s">
        <v>455</v>
      </c>
      <c r="H607" t="s">
        <v>32</v>
      </c>
      <c r="I607">
        <v>3</v>
      </c>
      <c r="J607">
        <v>0</v>
      </c>
      <c r="K607">
        <v>3</v>
      </c>
      <c r="O607">
        <f t="shared" si="429"/>
        <v>556.02</v>
      </c>
      <c r="P607">
        <f t="shared" si="430"/>
        <v>0.27</v>
      </c>
      <c r="Q607">
        <f t="shared" si="431"/>
        <v>0</v>
      </c>
      <c r="R607">
        <f t="shared" si="432"/>
        <v>0</v>
      </c>
      <c r="S607">
        <f t="shared" si="433"/>
        <v>555.75</v>
      </c>
      <c r="T607">
        <f t="shared" si="434"/>
        <v>0</v>
      </c>
      <c r="U607">
        <f t="shared" si="435"/>
        <v>0.90000000000000013</v>
      </c>
      <c r="V607">
        <f t="shared" si="436"/>
        <v>0</v>
      </c>
      <c r="W607">
        <f t="shared" si="437"/>
        <v>0</v>
      </c>
      <c r="X607">
        <f t="shared" si="438"/>
        <v>389.03</v>
      </c>
      <c r="Y607">
        <f t="shared" si="439"/>
        <v>55.58</v>
      </c>
      <c r="AA607">
        <v>-1</v>
      </c>
      <c r="AB607">
        <f t="shared" si="440"/>
        <v>185.34</v>
      </c>
      <c r="AC607">
        <f>ROUND(((ES607*3)),6)</f>
        <v>0.09</v>
      </c>
      <c r="AD607">
        <f>ROUND(((((ET607*3))-((EU607*3)))+AE607),6)</f>
        <v>0</v>
      </c>
      <c r="AE607">
        <f>ROUND(((EU607*3)),6)</f>
        <v>0</v>
      </c>
      <c r="AF607">
        <f>ROUND(((EV607*3)),6)</f>
        <v>185.25</v>
      </c>
      <c r="AG607">
        <f t="shared" si="441"/>
        <v>0</v>
      </c>
      <c r="AH607">
        <f>((EW607*3))</f>
        <v>0.30000000000000004</v>
      </c>
      <c r="AI607">
        <f>((EX607*3))</f>
        <v>0</v>
      </c>
      <c r="AJ607">
        <f t="shared" si="442"/>
        <v>0</v>
      </c>
      <c r="AK607">
        <v>61.78</v>
      </c>
      <c r="AL607">
        <v>0.03</v>
      </c>
      <c r="AM607">
        <v>0</v>
      </c>
      <c r="AN607">
        <v>0</v>
      </c>
      <c r="AO607">
        <v>61.75</v>
      </c>
      <c r="AP607">
        <v>0</v>
      </c>
      <c r="AQ607">
        <v>0.1</v>
      </c>
      <c r="AR607">
        <v>0</v>
      </c>
      <c r="AS607">
        <v>0</v>
      </c>
      <c r="AT607">
        <v>70</v>
      </c>
      <c r="AU607">
        <v>10</v>
      </c>
      <c r="AV607">
        <v>1</v>
      </c>
      <c r="AW607">
        <v>1</v>
      </c>
      <c r="AZ607">
        <v>1</v>
      </c>
      <c r="BA607">
        <v>1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456</v>
      </c>
      <c r="BM607">
        <v>0</v>
      </c>
      <c r="BN607">
        <v>0</v>
      </c>
      <c r="BO607" t="s">
        <v>3</v>
      </c>
      <c r="BP607">
        <v>0</v>
      </c>
      <c r="BQ607">
        <v>1</v>
      </c>
      <c r="BR607">
        <v>0</v>
      </c>
      <c r="BS607">
        <v>1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10</v>
      </c>
      <c r="CB607" t="s">
        <v>3</v>
      </c>
      <c r="CE607">
        <v>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 t="shared" si="443"/>
        <v>556.02</v>
      </c>
      <c r="CQ607">
        <f t="shared" si="444"/>
        <v>0.09</v>
      </c>
      <c r="CR607">
        <f>(((((ET607*3))*BB607-((EU607*3))*BS607)+AE607*BS607)*AV607)</f>
        <v>0</v>
      </c>
      <c r="CS607">
        <f t="shared" si="445"/>
        <v>0</v>
      </c>
      <c r="CT607">
        <f t="shared" si="446"/>
        <v>185.25</v>
      </c>
      <c r="CU607">
        <f t="shared" si="447"/>
        <v>0</v>
      </c>
      <c r="CV607">
        <f t="shared" si="448"/>
        <v>0.30000000000000004</v>
      </c>
      <c r="CW607">
        <f t="shared" si="449"/>
        <v>0</v>
      </c>
      <c r="CX607">
        <f t="shared" si="450"/>
        <v>0</v>
      </c>
      <c r="CY607">
        <f t="shared" si="451"/>
        <v>389.02499999999998</v>
      </c>
      <c r="CZ607">
        <f t="shared" si="452"/>
        <v>55.575000000000003</v>
      </c>
      <c r="DC607" t="s">
        <v>3</v>
      </c>
      <c r="DD607" t="s">
        <v>176</v>
      </c>
      <c r="DE607" t="s">
        <v>176</v>
      </c>
      <c r="DF607" t="s">
        <v>176</v>
      </c>
      <c r="DG607" t="s">
        <v>176</v>
      </c>
      <c r="DH607" t="s">
        <v>3</v>
      </c>
      <c r="DI607" t="s">
        <v>176</v>
      </c>
      <c r="DJ607" t="s">
        <v>176</v>
      </c>
      <c r="DK607" t="s">
        <v>3</v>
      </c>
      <c r="DL607" t="s">
        <v>3</v>
      </c>
      <c r="DM607" t="s">
        <v>3</v>
      </c>
      <c r="DN607">
        <v>0</v>
      </c>
      <c r="DO607">
        <v>0</v>
      </c>
      <c r="DP607">
        <v>1</v>
      </c>
      <c r="DQ607">
        <v>1</v>
      </c>
      <c r="DU607">
        <v>16987630</v>
      </c>
      <c r="DV607" t="s">
        <v>32</v>
      </c>
      <c r="DW607" t="s">
        <v>32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1441815344</v>
      </c>
      <c r="EF607">
        <v>1</v>
      </c>
      <c r="EG607" t="s">
        <v>21</v>
      </c>
      <c r="EH607">
        <v>0</v>
      </c>
      <c r="EI607" t="s">
        <v>3</v>
      </c>
      <c r="EJ607">
        <v>4</v>
      </c>
      <c r="EK607">
        <v>0</v>
      </c>
      <c r="EL607" t="s">
        <v>22</v>
      </c>
      <c r="EM607" t="s">
        <v>23</v>
      </c>
      <c r="EO607" t="s">
        <v>3</v>
      </c>
      <c r="EQ607">
        <v>1024</v>
      </c>
      <c r="ER607">
        <v>61.78</v>
      </c>
      <c r="ES607">
        <v>0.03</v>
      </c>
      <c r="ET607">
        <v>0</v>
      </c>
      <c r="EU607">
        <v>0</v>
      </c>
      <c r="EV607">
        <v>61.75</v>
      </c>
      <c r="EW607">
        <v>0.1</v>
      </c>
      <c r="EX607">
        <v>0</v>
      </c>
      <c r="EY607">
        <v>0</v>
      </c>
      <c r="FQ607">
        <v>0</v>
      </c>
      <c r="FR607">
        <f t="shared" si="453"/>
        <v>0</v>
      </c>
      <c r="FS607">
        <v>0</v>
      </c>
      <c r="FX607">
        <v>70</v>
      </c>
      <c r="FY607">
        <v>10</v>
      </c>
      <c r="GA607" t="s">
        <v>3</v>
      </c>
      <c r="GD607">
        <v>0</v>
      </c>
      <c r="GF607">
        <v>-1781128215</v>
      </c>
      <c r="GG607">
        <v>2</v>
      </c>
      <c r="GH607">
        <v>1</v>
      </c>
      <c r="GI607">
        <v>-2</v>
      </c>
      <c r="GJ607">
        <v>0</v>
      </c>
      <c r="GK607">
        <f>ROUND(R607*(R12)/100,2)</f>
        <v>0</v>
      </c>
      <c r="GL607">
        <f t="shared" si="454"/>
        <v>0</v>
      </c>
      <c r="GM607">
        <f t="shared" si="455"/>
        <v>1000.63</v>
      </c>
      <c r="GN607">
        <f t="shared" si="456"/>
        <v>0</v>
      </c>
      <c r="GO607">
        <f t="shared" si="457"/>
        <v>0</v>
      </c>
      <c r="GP607">
        <f t="shared" si="458"/>
        <v>1000.63</v>
      </c>
      <c r="GR607">
        <v>0</v>
      </c>
      <c r="GS607">
        <v>3</v>
      </c>
      <c r="GT607">
        <v>0</v>
      </c>
      <c r="GU607" t="s">
        <v>3</v>
      </c>
      <c r="GV607">
        <f t="shared" si="459"/>
        <v>0</v>
      </c>
      <c r="GW607">
        <v>1</v>
      </c>
      <c r="GX607">
        <f t="shared" si="460"/>
        <v>0</v>
      </c>
      <c r="HA607">
        <v>0</v>
      </c>
      <c r="HB607">
        <v>0</v>
      </c>
      <c r="HC607">
        <f t="shared" si="461"/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8" spans="1:245" x14ac:dyDescent="0.2">
      <c r="A608">
        <v>17</v>
      </c>
      <c r="B608">
        <v>1</v>
      </c>
      <c r="D608">
        <f>ROW(EtalonRes!A343)</f>
        <v>343</v>
      </c>
      <c r="E608" t="s">
        <v>457</v>
      </c>
      <c r="F608" t="s">
        <v>458</v>
      </c>
      <c r="G608" t="s">
        <v>459</v>
      </c>
      <c r="H608" t="s">
        <v>32</v>
      </c>
      <c r="I608">
        <v>3</v>
      </c>
      <c r="J608">
        <v>0</v>
      </c>
      <c r="K608">
        <v>3</v>
      </c>
      <c r="O608">
        <f t="shared" si="429"/>
        <v>5632.17</v>
      </c>
      <c r="P608">
        <f t="shared" si="430"/>
        <v>74.760000000000005</v>
      </c>
      <c r="Q608">
        <f t="shared" si="431"/>
        <v>0</v>
      </c>
      <c r="R608">
        <f t="shared" si="432"/>
        <v>0</v>
      </c>
      <c r="S608">
        <f t="shared" si="433"/>
        <v>5557.41</v>
      </c>
      <c r="T608">
        <f t="shared" si="434"/>
        <v>0</v>
      </c>
      <c r="U608">
        <f t="shared" si="435"/>
        <v>9</v>
      </c>
      <c r="V608">
        <f t="shared" si="436"/>
        <v>0</v>
      </c>
      <c r="W608">
        <f t="shared" si="437"/>
        <v>0</v>
      </c>
      <c r="X608">
        <f t="shared" si="438"/>
        <v>3890.19</v>
      </c>
      <c r="Y608">
        <f t="shared" si="439"/>
        <v>555.74</v>
      </c>
      <c r="AA608">
        <v>1470268931</v>
      </c>
      <c r="AB608">
        <f t="shared" si="440"/>
        <v>1877.39</v>
      </c>
      <c r="AC608">
        <f>ROUND((ES608),6)</f>
        <v>24.92</v>
      </c>
      <c r="AD608">
        <f>ROUND((((ET608)-(EU608))+AE608),6)</f>
        <v>0</v>
      </c>
      <c r="AE608">
        <f>ROUND((EU608),6)</f>
        <v>0</v>
      </c>
      <c r="AF608">
        <f>ROUND((EV608),6)</f>
        <v>1852.47</v>
      </c>
      <c r="AG608">
        <f t="shared" si="441"/>
        <v>0</v>
      </c>
      <c r="AH608">
        <f>(EW608)</f>
        <v>3</v>
      </c>
      <c r="AI608">
        <f>(EX608)</f>
        <v>0</v>
      </c>
      <c r="AJ608">
        <f t="shared" si="442"/>
        <v>0</v>
      </c>
      <c r="AK608">
        <v>1877.39</v>
      </c>
      <c r="AL608">
        <v>24.92</v>
      </c>
      <c r="AM608">
        <v>0</v>
      </c>
      <c r="AN608">
        <v>0</v>
      </c>
      <c r="AO608">
        <v>1852.47</v>
      </c>
      <c r="AP608">
        <v>0</v>
      </c>
      <c r="AQ608">
        <v>3</v>
      </c>
      <c r="AR608">
        <v>0</v>
      </c>
      <c r="AS608">
        <v>0</v>
      </c>
      <c r="AT608">
        <v>70</v>
      </c>
      <c r="AU608">
        <v>10</v>
      </c>
      <c r="AV608">
        <v>1</v>
      </c>
      <c r="AW608">
        <v>1</v>
      </c>
      <c r="AZ608">
        <v>1</v>
      </c>
      <c r="BA608">
        <v>1</v>
      </c>
      <c r="BB608">
        <v>1</v>
      </c>
      <c r="BC608">
        <v>1</v>
      </c>
      <c r="BD608" t="s">
        <v>3</v>
      </c>
      <c r="BE608" t="s">
        <v>3</v>
      </c>
      <c r="BF608" t="s">
        <v>3</v>
      </c>
      <c r="BG608" t="s">
        <v>3</v>
      </c>
      <c r="BH608">
        <v>0</v>
      </c>
      <c r="BI608">
        <v>4</v>
      </c>
      <c r="BJ608" t="s">
        <v>460</v>
      </c>
      <c r="BM608">
        <v>0</v>
      </c>
      <c r="BN608">
        <v>0</v>
      </c>
      <c r="BO608" t="s">
        <v>3</v>
      </c>
      <c r="BP608">
        <v>0</v>
      </c>
      <c r="BQ608">
        <v>1</v>
      </c>
      <c r="BR608">
        <v>0</v>
      </c>
      <c r="BS608">
        <v>1</v>
      </c>
      <c r="BT608">
        <v>1</v>
      </c>
      <c r="BU608">
        <v>1</v>
      </c>
      <c r="BV608">
        <v>1</v>
      </c>
      <c r="BW608">
        <v>1</v>
      </c>
      <c r="BX608">
        <v>1</v>
      </c>
      <c r="BY608" t="s">
        <v>3</v>
      </c>
      <c r="BZ608">
        <v>70</v>
      </c>
      <c r="CA608">
        <v>10</v>
      </c>
      <c r="CB608" t="s">
        <v>3</v>
      </c>
      <c r="CE608">
        <v>0</v>
      </c>
      <c r="CF608">
        <v>0</v>
      </c>
      <c r="CG608">
        <v>0</v>
      </c>
      <c r="CM608">
        <v>0</v>
      </c>
      <c r="CN608" t="s">
        <v>3</v>
      </c>
      <c r="CO608">
        <v>0</v>
      </c>
      <c r="CP608">
        <f t="shared" si="443"/>
        <v>5632.17</v>
      </c>
      <c r="CQ608">
        <f t="shared" si="444"/>
        <v>24.92</v>
      </c>
      <c r="CR608">
        <f>((((ET608)*BB608-(EU608)*BS608)+AE608*BS608)*AV608)</f>
        <v>0</v>
      </c>
      <c r="CS608">
        <f t="shared" si="445"/>
        <v>0</v>
      </c>
      <c r="CT608">
        <f t="shared" si="446"/>
        <v>1852.47</v>
      </c>
      <c r="CU608">
        <f t="shared" si="447"/>
        <v>0</v>
      </c>
      <c r="CV608">
        <f t="shared" si="448"/>
        <v>3</v>
      </c>
      <c r="CW608">
        <f t="shared" si="449"/>
        <v>0</v>
      </c>
      <c r="CX608">
        <f t="shared" si="450"/>
        <v>0</v>
      </c>
      <c r="CY608">
        <f t="shared" si="451"/>
        <v>3890.1869999999999</v>
      </c>
      <c r="CZ608">
        <f t="shared" si="452"/>
        <v>555.74099999999999</v>
      </c>
      <c r="DC608" t="s">
        <v>3</v>
      </c>
      <c r="DD608" t="s">
        <v>3</v>
      </c>
      <c r="DE608" t="s">
        <v>3</v>
      </c>
      <c r="DF608" t="s">
        <v>3</v>
      </c>
      <c r="DG608" t="s">
        <v>3</v>
      </c>
      <c r="DH608" t="s">
        <v>3</v>
      </c>
      <c r="DI608" t="s">
        <v>3</v>
      </c>
      <c r="DJ608" t="s">
        <v>3</v>
      </c>
      <c r="DK608" t="s">
        <v>3</v>
      </c>
      <c r="DL608" t="s">
        <v>3</v>
      </c>
      <c r="DM608" t="s">
        <v>3</v>
      </c>
      <c r="DN608">
        <v>0</v>
      </c>
      <c r="DO608">
        <v>0</v>
      </c>
      <c r="DP608">
        <v>1</v>
      </c>
      <c r="DQ608">
        <v>1</v>
      </c>
      <c r="DU608">
        <v>16987630</v>
      </c>
      <c r="DV608" t="s">
        <v>32</v>
      </c>
      <c r="DW608" t="s">
        <v>32</v>
      </c>
      <c r="DX608">
        <v>1</v>
      </c>
      <c r="DZ608" t="s">
        <v>3</v>
      </c>
      <c r="EA608" t="s">
        <v>3</v>
      </c>
      <c r="EB608" t="s">
        <v>3</v>
      </c>
      <c r="EC608" t="s">
        <v>3</v>
      </c>
      <c r="EE608">
        <v>1441815344</v>
      </c>
      <c r="EF608">
        <v>1</v>
      </c>
      <c r="EG608" t="s">
        <v>21</v>
      </c>
      <c r="EH608">
        <v>0</v>
      </c>
      <c r="EI608" t="s">
        <v>3</v>
      </c>
      <c r="EJ608">
        <v>4</v>
      </c>
      <c r="EK608">
        <v>0</v>
      </c>
      <c r="EL608" t="s">
        <v>22</v>
      </c>
      <c r="EM608" t="s">
        <v>23</v>
      </c>
      <c r="EO608" t="s">
        <v>3</v>
      </c>
      <c r="EQ608">
        <v>0</v>
      </c>
      <c r="ER608">
        <v>1877.39</v>
      </c>
      <c r="ES608">
        <v>24.92</v>
      </c>
      <c r="ET608">
        <v>0</v>
      </c>
      <c r="EU608">
        <v>0</v>
      </c>
      <c r="EV608">
        <v>1852.47</v>
      </c>
      <c r="EW608">
        <v>3</v>
      </c>
      <c r="EX608">
        <v>0</v>
      </c>
      <c r="EY608">
        <v>0</v>
      </c>
      <c r="FQ608">
        <v>0</v>
      </c>
      <c r="FR608">
        <f t="shared" si="453"/>
        <v>0</v>
      </c>
      <c r="FS608">
        <v>0</v>
      </c>
      <c r="FX608">
        <v>70</v>
      </c>
      <c r="FY608">
        <v>10</v>
      </c>
      <c r="GA608" t="s">
        <v>3</v>
      </c>
      <c r="GD608">
        <v>0</v>
      </c>
      <c r="GF608">
        <v>-1971998553</v>
      </c>
      <c r="GG608">
        <v>2</v>
      </c>
      <c r="GH608">
        <v>1</v>
      </c>
      <c r="GI608">
        <v>-2</v>
      </c>
      <c r="GJ608">
        <v>0</v>
      </c>
      <c r="GK608">
        <f>ROUND(R608*(R12)/100,2)</f>
        <v>0</v>
      </c>
      <c r="GL608">
        <f t="shared" si="454"/>
        <v>0</v>
      </c>
      <c r="GM608">
        <f t="shared" si="455"/>
        <v>10078.1</v>
      </c>
      <c r="GN608">
        <f t="shared" si="456"/>
        <v>0</v>
      </c>
      <c r="GO608">
        <f t="shared" si="457"/>
        <v>0</v>
      </c>
      <c r="GP608">
        <f t="shared" si="458"/>
        <v>10078.1</v>
      </c>
      <c r="GR608">
        <v>0</v>
      </c>
      <c r="GS608">
        <v>3</v>
      </c>
      <c r="GT608">
        <v>0</v>
      </c>
      <c r="GU608" t="s">
        <v>3</v>
      </c>
      <c r="GV608">
        <f t="shared" si="459"/>
        <v>0</v>
      </c>
      <c r="GW608">
        <v>1</v>
      </c>
      <c r="GX608">
        <f t="shared" si="460"/>
        <v>0</v>
      </c>
      <c r="HA608">
        <v>0</v>
      </c>
      <c r="HB608">
        <v>0</v>
      </c>
      <c r="HC608">
        <f t="shared" si="461"/>
        <v>0</v>
      </c>
      <c r="HE608" t="s">
        <v>3</v>
      </c>
      <c r="HF608" t="s">
        <v>3</v>
      </c>
      <c r="HM608" t="s">
        <v>3</v>
      </c>
      <c r="HN608" t="s">
        <v>3</v>
      </c>
      <c r="HO608" t="s">
        <v>3</v>
      </c>
      <c r="HP608" t="s">
        <v>3</v>
      </c>
      <c r="HQ608" t="s">
        <v>3</v>
      </c>
      <c r="IK608">
        <v>0</v>
      </c>
    </row>
    <row r="609" spans="1:245" x14ac:dyDescent="0.2">
      <c r="A609">
        <v>17</v>
      </c>
      <c r="B609">
        <v>1</v>
      </c>
      <c r="D609">
        <f>ROW(EtalonRes!A349)</f>
        <v>349</v>
      </c>
      <c r="E609" t="s">
        <v>461</v>
      </c>
      <c r="F609" t="s">
        <v>462</v>
      </c>
      <c r="G609" t="s">
        <v>463</v>
      </c>
      <c r="H609" t="s">
        <v>32</v>
      </c>
      <c r="I609">
        <v>13</v>
      </c>
      <c r="J609">
        <v>0</v>
      </c>
      <c r="K609">
        <v>13</v>
      </c>
      <c r="O609">
        <f t="shared" si="429"/>
        <v>9191.39</v>
      </c>
      <c r="P609">
        <f t="shared" si="430"/>
        <v>120.51</v>
      </c>
      <c r="Q609">
        <f t="shared" si="431"/>
        <v>0</v>
      </c>
      <c r="R609">
        <f t="shared" si="432"/>
        <v>0</v>
      </c>
      <c r="S609">
        <f t="shared" si="433"/>
        <v>9070.8799999999992</v>
      </c>
      <c r="T609">
        <f t="shared" si="434"/>
        <v>0</v>
      </c>
      <c r="U609">
        <f t="shared" si="435"/>
        <v>14.689999999999998</v>
      </c>
      <c r="V609">
        <f t="shared" si="436"/>
        <v>0</v>
      </c>
      <c r="W609">
        <f t="shared" si="437"/>
        <v>0</v>
      </c>
      <c r="X609">
        <f t="shared" si="438"/>
        <v>6349.62</v>
      </c>
      <c r="Y609">
        <f t="shared" si="439"/>
        <v>907.09</v>
      </c>
      <c r="AA609">
        <v>1470268931</v>
      </c>
      <c r="AB609">
        <f t="shared" si="440"/>
        <v>707.03</v>
      </c>
      <c r="AC609">
        <f>ROUND((ES609),6)</f>
        <v>9.27</v>
      </c>
      <c r="AD609">
        <f>ROUND((((ET609)-(EU609))+AE609),6)</f>
        <v>0</v>
      </c>
      <c r="AE609">
        <f>ROUND((EU609),6)</f>
        <v>0</v>
      </c>
      <c r="AF609">
        <f>ROUND((EV609),6)</f>
        <v>697.76</v>
      </c>
      <c r="AG609">
        <f t="shared" si="441"/>
        <v>0</v>
      </c>
      <c r="AH609">
        <f>(EW609)</f>
        <v>1.1299999999999999</v>
      </c>
      <c r="AI609">
        <f>(EX609)</f>
        <v>0</v>
      </c>
      <c r="AJ609">
        <f t="shared" si="442"/>
        <v>0</v>
      </c>
      <c r="AK609">
        <v>707.03</v>
      </c>
      <c r="AL609">
        <v>9.27</v>
      </c>
      <c r="AM609">
        <v>0</v>
      </c>
      <c r="AN609">
        <v>0</v>
      </c>
      <c r="AO609">
        <v>697.76</v>
      </c>
      <c r="AP609">
        <v>0</v>
      </c>
      <c r="AQ609">
        <v>1.1299999999999999</v>
      </c>
      <c r="AR609">
        <v>0</v>
      </c>
      <c r="AS609">
        <v>0</v>
      </c>
      <c r="AT609">
        <v>70</v>
      </c>
      <c r="AU609">
        <v>10</v>
      </c>
      <c r="AV609">
        <v>1</v>
      </c>
      <c r="AW609">
        <v>1</v>
      </c>
      <c r="AZ609">
        <v>1</v>
      </c>
      <c r="BA609">
        <v>1</v>
      </c>
      <c r="BB609">
        <v>1</v>
      </c>
      <c r="BC609">
        <v>1</v>
      </c>
      <c r="BD609" t="s">
        <v>3</v>
      </c>
      <c r="BE609" t="s">
        <v>3</v>
      </c>
      <c r="BF609" t="s">
        <v>3</v>
      </c>
      <c r="BG609" t="s">
        <v>3</v>
      </c>
      <c r="BH609">
        <v>0</v>
      </c>
      <c r="BI609">
        <v>4</v>
      </c>
      <c r="BJ609" t="s">
        <v>464</v>
      </c>
      <c r="BM609">
        <v>0</v>
      </c>
      <c r="BN609">
        <v>0</v>
      </c>
      <c r="BO609" t="s">
        <v>3</v>
      </c>
      <c r="BP609">
        <v>0</v>
      </c>
      <c r="BQ609">
        <v>1</v>
      </c>
      <c r="BR609">
        <v>0</v>
      </c>
      <c r="BS609">
        <v>1</v>
      </c>
      <c r="BT609">
        <v>1</v>
      </c>
      <c r="BU609">
        <v>1</v>
      </c>
      <c r="BV609">
        <v>1</v>
      </c>
      <c r="BW609">
        <v>1</v>
      </c>
      <c r="BX609">
        <v>1</v>
      </c>
      <c r="BY609" t="s">
        <v>3</v>
      </c>
      <c r="BZ609">
        <v>70</v>
      </c>
      <c r="CA609">
        <v>10</v>
      </c>
      <c r="CB609" t="s">
        <v>3</v>
      </c>
      <c r="CE609">
        <v>0</v>
      </c>
      <c r="CF609">
        <v>0</v>
      </c>
      <c r="CG609">
        <v>0</v>
      </c>
      <c r="CM609">
        <v>0</v>
      </c>
      <c r="CN609" t="s">
        <v>3</v>
      </c>
      <c r="CO609">
        <v>0</v>
      </c>
      <c r="CP609">
        <f t="shared" si="443"/>
        <v>9191.39</v>
      </c>
      <c r="CQ609">
        <f t="shared" si="444"/>
        <v>9.27</v>
      </c>
      <c r="CR609">
        <f>((((ET609)*BB609-(EU609)*BS609)+AE609*BS609)*AV609)</f>
        <v>0</v>
      </c>
      <c r="CS609">
        <f t="shared" si="445"/>
        <v>0</v>
      </c>
      <c r="CT609">
        <f t="shared" si="446"/>
        <v>697.76</v>
      </c>
      <c r="CU609">
        <f t="shared" si="447"/>
        <v>0</v>
      </c>
      <c r="CV609">
        <f t="shared" si="448"/>
        <v>1.1299999999999999</v>
      </c>
      <c r="CW609">
        <f t="shared" si="449"/>
        <v>0</v>
      </c>
      <c r="CX609">
        <f t="shared" si="450"/>
        <v>0</v>
      </c>
      <c r="CY609">
        <f t="shared" si="451"/>
        <v>6349.616</v>
      </c>
      <c r="CZ609">
        <f t="shared" si="452"/>
        <v>907.08799999999985</v>
      </c>
      <c r="DC609" t="s">
        <v>3</v>
      </c>
      <c r="DD609" t="s">
        <v>3</v>
      </c>
      <c r="DE609" t="s">
        <v>3</v>
      </c>
      <c r="DF609" t="s">
        <v>3</v>
      </c>
      <c r="DG609" t="s">
        <v>3</v>
      </c>
      <c r="DH609" t="s">
        <v>3</v>
      </c>
      <c r="DI609" t="s">
        <v>3</v>
      </c>
      <c r="DJ609" t="s">
        <v>3</v>
      </c>
      <c r="DK609" t="s">
        <v>3</v>
      </c>
      <c r="DL609" t="s">
        <v>3</v>
      </c>
      <c r="DM609" t="s">
        <v>3</v>
      </c>
      <c r="DN609">
        <v>0</v>
      </c>
      <c r="DO609">
        <v>0</v>
      </c>
      <c r="DP609">
        <v>1</v>
      </c>
      <c r="DQ609">
        <v>1</v>
      </c>
      <c r="DU609">
        <v>16987630</v>
      </c>
      <c r="DV609" t="s">
        <v>32</v>
      </c>
      <c r="DW609" t="s">
        <v>32</v>
      </c>
      <c r="DX609">
        <v>1</v>
      </c>
      <c r="DZ609" t="s">
        <v>3</v>
      </c>
      <c r="EA609" t="s">
        <v>3</v>
      </c>
      <c r="EB609" t="s">
        <v>3</v>
      </c>
      <c r="EC609" t="s">
        <v>3</v>
      </c>
      <c r="EE609">
        <v>1441815344</v>
      </c>
      <c r="EF609">
        <v>1</v>
      </c>
      <c r="EG609" t="s">
        <v>21</v>
      </c>
      <c r="EH609">
        <v>0</v>
      </c>
      <c r="EI609" t="s">
        <v>3</v>
      </c>
      <c r="EJ609">
        <v>4</v>
      </c>
      <c r="EK609">
        <v>0</v>
      </c>
      <c r="EL609" t="s">
        <v>22</v>
      </c>
      <c r="EM609" t="s">
        <v>23</v>
      </c>
      <c r="EO609" t="s">
        <v>3</v>
      </c>
      <c r="EQ609">
        <v>0</v>
      </c>
      <c r="ER609">
        <v>707.03</v>
      </c>
      <c r="ES609">
        <v>9.27</v>
      </c>
      <c r="ET609">
        <v>0</v>
      </c>
      <c r="EU609">
        <v>0</v>
      </c>
      <c r="EV609">
        <v>697.76</v>
      </c>
      <c r="EW609">
        <v>1.1299999999999999</v>
      </c>
      <c r="EX609">
        <v>0</v>
      </c>
      <c r="EY609">
        <v>0</v>
      </c>
      <c r="FQ609">
        <v>0</v>
      </c>
      <c r="FR609">
        <f t="shared" si="453"/>
        <v>0</v>
      </c>
      <c r="FS609">
        <v>0</v>
      </c>
      <c r="FX609">
        <v>70</v>
      </c>
      <c r="FY609">
        <v>10</v>
      </c>
      <c r="GA609" t="s">
        <v>3</v>
      </c>
      <c r="GD609">
        <v>0</v>
      </c>
      <c r="GF609">
        <v>-1049753866</v>
      </c>
      <c r="GG609">
        <v>2</v>
      </c>
      <c r="GH609">
        <v>1</v>
      </c>
      <c r="GI609">
        <v>-2</v>
      </c>
      <c r="GJ609">
        <v>0</v>
      </c>
      <c r="GK609">
        <f>ROUND(R609*(R12)/100,2)</f>
        <v>0</v>
      </c>
      <c r="GL609">
        <f t="shared" si="454"/>
        <v>0</v>
      </c>
      <c r="GM609">
        <f t="shared" si="455"/>
        <v>16448.099999999999</v>
      </c>
      <c r="GN609">
        <f t="shared" si="456"/>
        <v>0</v>
      </c>
      <c r="GO609">
        <f t="shared" si="457"/>
        <v>0</v>
      </c>
      <c r="GP609">
        <f t="shared" si="458"/>
        <v>16448.099999999999</v>
      </c>
      <c r="GR609">
        <v>0</v>
      </c>
      <c r="GS609">
        <v>3</v>
      </c>
      <c r="GT609">
        <v>0</v>
      </c>
      <c r="GU609" t="s">
        <v>3</v>
      </c>
      <c r="GV609">
        <f t="shared" si="459"/>
        <v>0</v>
      </c>
      <c r="GW609">
        <v>1</v>
      </c>
      <c r="GX609">
        <f t="shared" si="460"/>
        <v>0</v>
      </c>
      <c r="HA609">
        <v>0</v>
      </c>
      <c r="HB609">
        <v>0</v>
      </c>
      <c r="HC609">
        <f t="shared" si="461"/>
        <v>0</v>
      </c>
      <c r="HE609" t="s">
        <v>3</v>
      </c>
      <c r="HF609" t="s">
        <v>3</v>
      </c>
      <c r="HM609" t="s">
        <v>3</v>
      </c>
      <c r="HN609" t="s">
        <v>3</v>
      </c>
      <c r="HO609" t="s">
        <v>3</v>
      </c>
      <c r="HP609" t="s">
        <v>3</v>
      </c>
      <c r="HQ609" t="s">
        <v>3</v>
      </c>
      <c r="IK609">
        <v>0</v>
      </c>
    </row>
    <row r="610" spans="1:245" x14ac:dyDescent="0.2">
      <c r="A610">
        <v>17</v>
      </c>
      <c r="B610">
        <v>1</v>
      </c>
      <c r="D610">
        <f>ROW(EtalonRes!A350)</f>
        <v>350</v>
      </c>
      <c r="E610" t="s">
        <v>3</v>
      </c>
      <c r="F610" t="s">
        <v>465</v>
      </c>
      <c r="G610" t="s">
        <v>466</v>
      </c>
      <c r="H610" t="s">
        <v>32</v>
      </c>
      <c r="I610">
        <v>13</v>
      </c>
      <c r="J610">
        <v>0</v>
      </c>
      <c r="K610">
        <v>13</v>
      </c>
      <c r="O610">
        <f t="shared" si="429"/>
        <v>963.3</v>
      </c>
      <c r="P610">
        <f t="shared" si="430"/>
        <v>0</v>
      </c>
      <c r="Q610">
        <f t="shared" si="431"/>
        <v>0</v>
      </c>
      <c r="R610">
        <f t="shared" si="432"/>
        <v>0</v>
      </c>
      <c r="S610">
        <f t="shared" si="433"/>
        <v>963.3</v>
      </c>
      <c r="T610">
        <f t="shared" si="434"/>
        <v>0</v>
      </c>
      <c r="U610">
        <f t="shared" si="435"/>
        <v>1.56</v>
      </c>
      <c r="V610">
        <f t="shared" si="436"/>
        <v>0</v>
      </c>
      <c r="W610">
        <f t="shared" si="437"/>
        <v>0</v>
      </c>
      <c r="X610">
        <f t="shared" si="438"/>
        <v>674.31</v>
      </c>
      <c r="Y610">
        <f t="shared" si="439"/>
        <v>96.33</v>
      </c>
      <c r="AA610">
        <v>-1</v>
      </c>
      <c r="AB610">
        <f t="shared" si="440"/>
        <v>74.099999999999994</v>
      </c>
      <c r="AC610">
        <f>ROUND(((ES610*3)),6)</f>
        <v>0</v>
      </c>
      <c r="AD610">
        <f>ROUND(((((ET610*3))-((EU610*3)))+AE610),6)</f>
        <v>0</v>
      </c>
      <c r="AE610">
        <f>ROUND(((EU610*3)),6)</f>
        <v>0</v>
      </c>
      <c r="AF610">
        <f>ROUND(((EV610*3)),6)</f>
        <v>74.099999999999994</v>
      </c>
      <c r="AG610">
        <f t="shared" si="441"/>
        <v>0</v>
      </c>
      <c r="AH610">
        <f>((EW610*3))</f>
        <v>0.12</v>
      </c>
      <c r="AI610">
        <f>((EX610*3))</f>
        <v>0</v>
      </c>
      <c r="AJ610">
        <f t="shared" si="442"/>
        <v>0</v>
      </c>
      <c r="AK610">
        <v>24.7</v>
      </c>
      <c r="AL610">
        <v>0</v>
      </c>
      <c r="AM610">
        <v>0</v>
      </c>
      <c r="AN610">
        <v>0</v>
      </c>
      <c r="AO610">
        <v>24.7</v>
      </c>
      <c r="AP610">
        <v>0</v>
      </c>
      <c r="AQ610">
        <v>0.04</v>
      </c>
      <c r="AR610">
        <v>0</v>
      </c>
      <c r="AS610">
        <v>0</v>
      </c>
      <c r="AT610">
        <v>70</v>
      </c>
      <c r="AU610">
        <v>10</v>
      </c>
      <c r="AV610">
        <v>1</v>
      </c>
      <c r="AW610">
        <v>1</v>
      </c>
      <c r="AZ610">
        <v>1</v>
      </c>
      <c r="BA610">
        <v>1</v>
      </c>
      <c r="BB610">
        <v>1</v>
      </c>
      <c r="BC610">
        <v>1</v>
      </c>
      <c r="BD610" t="s">
        <v>3</v>
      </c>
      <c r="BE610" t="s">
        <v>3</v>
      </c>
      <c r="BF610" t="s">
        <v>3</v>
      </c>
      <c r="BG610" t="s">
        <v>3</v>
      </c>
      <c r="BH610">
        <v>0</v>
      </c>
      <c r="BI610">
        <v>4</v>
      </c>
      <c r="BJ610" t="s">
        <v>467</v>
      </c>
      <c r="BM610">
        <v>0</v>
      </c>
      <c r="BN610">
        <v>0</v>
      </c>
      <c r="BO610" t="s">
        <v>3</v>
      </c>
      <c r="BP610">
        <v>0</v>
      </c>
      <c r="BQ610">
        <v>1</v>
      </c>
      <c r="BR610">
        <v>0</v>
      </c>
      <c r="BS610">
        <v>1</v>
      </c>
      <c r="BT610">
        <v>1</v>
      </c>
      <c r="BU610">
        <v>1</v>
      </c>
      <c r="BV610">
        <v>1</v>
      </c>
      <c r="BW610">
        <v>1</v>
      </c>
      <c r="BX610">
        <v>1</v>
      </c>
      <c r="BY610" t="s">
        <v>3</v>
      </c>
      <c r="BZ610">
        <v>70</v>
      </c>
      <c r="CA610">
        <v>10</v>
      </c>
      <c r="CB610" t="s">
        <v>3</v>
      </c>
      <c r="CE610">
        <v>0</v>
      </c>
      <c r="CF610">
        <v>0</v>
      </c>
      <c r="CG610">
        <v>0</v>
      </c>
      <c r="CM610">
        <v>0</v>
      </c>
      <c r="CN610" t="s">
        <v>3</v>
      </c>
      <c r="CO610">
        <v>0</v>
      </c>
      <c r="CP610">
        <f t="shared" si="443"/>
        <v>963.3</v>
      </c>
      <c r="CQ610">
        <f t="shared" si="444"/>
        <v>0</v>
      </c>
      <c r="CR610">
        <f>(((((ET610*3))*BB610-((EU610*3))*BS610)+AE610*BS610)*AV610)</f>
        <v>0</v>
      </c>
      <c r="CS610">
        <f t="shared" si="445"/>
        <v>0</v>
      </c>
      <c r="CT610">
        <f t="shared" si="446"/>
        <v>74.099999999999994</v>
      </c>
      <c r="CU610">
        <f t="shared" si="447"/>
        <v>0</v>
      </c>
      <c r="CV610">
        <f t="shared" si="448"/>
        <v>0.12</v>
      </c>
      <c r="CW610">
        <f t="shared" si="449"/>
        <v>0</v>
      </c>
      <c r="CX610">
        <f t="shared" si="450"/>
        <v>0</v>
      </c>
      <c r="CY610">
        <f t="shared" si="451"/>
        <v>674.31</v>
      </c>
      <c r="CZ610">
        <f t="shared" si="452"/>
        <v>96.33</v>
      </c>
      <c r="DC610" t="s">
        <v>3</v>
      </c>
      <c r="DD610" t="s">
        <v>176</v>
      </c>
      <c r="DE610" t="s">
        <v>176</v>
      </c>
      <c r="DF610" t="s">
        <v>176</v>
      </c>
      <c r="DG610" t="s">
        <v>176</v>
      </c>
      <c r="DH610" t="s">
        <v>3</v>
      </c>
      <c r="DI610" t="s">
        <v>176</v>
      </c>
      <c r="DJ610" t="s">
        <v>176</v>
      </c>
      <c r="DK610" t="s">
        <v>3</v>
      </c>
      <c r="DL610" t="s">
        <v>3</v>
      </c>
      <c r="DM610" t="s">
        <v>3</v>
      </c>
      <c r="DN610">
        <v>0</v>
      </c>
      <c r="DO610">
        <v>0</v>
      </c>
      <c r="DP610">
        <v>1</v>
      </c>
      <c r="DQ610">
        <v>1</v>
      </c>
      <c r="DU610">
        <v>16987630</v>
      </c>
      <c r="DV610" t="s">
        <v>32</v>
      </c>
      <c r="DW610" t="s">
        <v>32</v>
      </c>
      <c r="DX610">
        <v>1</v>
      </c>
      <c r="DZ610" t="s">
        <v>3</v>
      </c>
      <c r="EA610" t="s">
        <v>3</v>
      </c>
      <c r="EB610" t="s">
        <v>3</v>
      </c>
      <c r="EC610" t="s">
        <v>3</v>
      </c>
      <c r="EE610">
        <v>1441815344</v>
      </c>
      <c r="EF610">
        <v>1</v>
      </c>
      <c r="EG610" t="s">
        <v>21</v>
      </c>
      <c r="EH610">
        <v>0</v>
      </c>
      <c r="EI610" t="s">
        <v>3</v>
      </c>
      <c r="EJ610">
        <v>4</v>
      </c>
      <c r="EK610">
        <v>0</v>
      </c>
      <c r="EL610" t="s">
        <v>22</v>
      </c>
      <c r="EM610" t="s">
        <v>23</v>
      </c>
      <c r="EO610" t="s">
        <v>3</v>
      </c>
      <c r="EQ610">
        <v>1024</v>
      </c>
      <c r="ER610">
        <v>24.7</v>
      </c>
      <c r="ES610">
        <v>0</v>
      </c>
      <c r="ET610">
        <v>0</v>
      </c>
      <c r="EU610">
        <v>0</v>
      </c>
      <c r="EV610">
        <v>24.7</v>
      </c>
      <c r="EW610">
        <v>0.04</v>
      </c>
      <c r="EX610">
        <v>0</v>
      </c>
      <c r="EY610">
        <v>0</v>
      </c>
      <c r="FQ610">
        <v>0</v>
      </c>
      <c r="FR610">
        <f t="shared" si="453"/>
        <v>0</v>
      </c>
      <c r="FS610">
        <v>0</v>
      </c>
      <c r="FX610">
        <v>70</v>
      </c>
      <c r="FY610">
        <v>10</v>
      </c>
      <c r="GA610" t="s">
        <v>3</v>
      </c>
      <c r="GD610">
        <v>0</v>
      </c>
      <c r="GF610">
        <v>1394787006</v>
      </c>
      <c r="GG610">
        <v>2</v>
      </c>
      <c r="GH610">
        <v>1</v>
      </c>
      <c r="GI610">
        <v>-2</v>
      </c>
      <c r="GJ610">
        <v>0</v>
      </c>
      <c r="GK610">
        <f>ROUND(R610*(R12)/100,2)</f>
        <v>0</v>
      </c>
      <c r="GL610">
        <f t="shared" si="454"/>
        <v>0</v>
      </c>
      <c r="GM610">
        <f t="shared" si="455"/>
        <v>1733.94</v>
      </c>
      <c r="GN610">
        <f t="shared" si="456"/>
        <v>0</v>
      </c>
      <c r="GO610">
        <f t="shared" si="457"/>
        <v>0</v>
      </c>
      <c r="GP610">
        <f t="shared" si="458"/>
        <v>1733.94</v>
      </c>
      <c r="GR610">
        <v>0</v>
      </c>
      <c r="GS610">
        <v>3</v>
      </c>
      <c r="GT610">
        <v>0</v>
      </c>
      <c r="GU610" t="s">
        <v>3</v>
      </c>
      <c r="GV610">
        <f t="shared" si="459"/>
        <v>0</v>
      </c>
      <c r="GW610">
        <v>1</v>
      </c>
      <c r="GX610">
        <f t="shared" si="460"/>
        <v>0</v>
      </c>
      <c r="HA610">
        <v>0</v>
      </c>
      <c r="HB610">
        <v>0</v>
      </c>
      <c r="HC610">
        <f t="shared" si="461"/>
        <v>0</v>
      </c>
      <c r="HE610" t="s">
        <v>3</v>
      </c>
      <c r="HF610" t="s">
        <v>3</v>
      </c>
      <c r="HM610" t="s">
        <v>3</v>
      </c>
      <c r="HN610" t="s">
        <v>3</v>
      </c>
      <c r="HO610" t="s">
        <v>3</v>
      </c>
      <c r="HP610" t="s">
        <v>3</v>
      </c>
      <c r="HQ610" t="s">
        <v>3</v>
      </c>
      <c r="IK610">
        <v>0</v>
      </c>
    </row>
    <row r="611" spans="1:245" x14ac:dyDescent="0.2">
      <c r="A611">
        <v>17</v>
      </c>
      <c r="B611">
        <v>1</v>
      </c>
      <c r="D611">
        <f>ROW(EtalonRes!A352)</f>
        <v>352</v>
      </c>
      <c r="E611" t="s">
        <v>3</v>
      </c>
      <c r="F611" t="s">
        <v>447</v>
      </c>
      <c r="G611" t="s">
        <v>448</v>
      </c>
      <c r="H611" t="s">
        <v>32</v>
      </c>
      <c r="I611">
        <v>26</v>
      </c>
      <c r="J611">
        <v>0</v>
      </c>
      <c r="K611">
        <v>26</v>
      </c>
      <c r="O611">
        <f t="shared" si="429"/>
        <v>1927.38</v>
      </c>
      <c r="P611">
        <f t="shared" si="430"/>
        <v>0.78</v>
      </c>
      <c r="Q611">
        <f t="shared" si="431"/>
        <v>0</v>
      </c>
      <c r="R611">
        <f t="shared" si="432"/>
        <v>0</v>
      </c>
      <c r="S611">
        <f t="shared" si="433"/>
        <v>1926.6</v>
      </c>
      <c r="T611">
        <f t="shared" si="434"/>
        <v>0</v>
      </c>
      <c r="U611">
        <f t="shared" si="435"/>
        <v>3.12</v>
      </c>
      <c r="V611">
        <f t="shared" si="436"/>
        <v>0</v>
      </c>
      <c r="W611">
        <f t="shared" si="437"/>
        <v>0</v>
      </c>
      <c r="X611">
        <f t="shared" si="438"/>
        <v>1348.62</v>
      </c>
      <c r="Y611">
        <f t="shared" si="439"/>
        <v>192.66</v>
      </c>
      <c r="AA611">
        <v>-1</v>
      </c>
      <c r="AB611">
        <f t="shared" si="440"/>
        <v>74.13</v>
      </c>
      <c r="AC611">
        <f>ROUND(((ES611*3)),6)</f>
        <v>0.03</v>
      </c>
      <c r="AD611">
        <f>ROUND(((((ET611*3))-((EU611*3)))+AE611),6)</f>
        <v>0</v>
      </c>
      <c r="AE611">
        <f>ROUND(((EU611*3)),6)</f>
        <v>0</v>
      </c>
      <c r="AF611">
        <f>ROUND(((EV611*3)),6)</f>
        <v>74.099999999999994</v>
      </c>
      <c r="AG611">
        <f t="shared" si="441"/>
        <v>0</v>
      </c>
      <c r="AH611">
        <f>((EW611*3))</f>
        <v>0.12</v>
      </c>
      <c r="AI611">
        <f>((EX611*3))</f>
        <v>0</v>
      </c>
      <c r="AJ611">
        <f t="shared" si="442"/>
        <v>0</v>
      </c>
      <c r="AK611">
        <v>24.71</v>
      </c>
      <c r="AL611">
        <v>0.01</v>
      </c>
      <c r="AM611">
        <v>0</v>
      </c>
      <c r="AN611">
        <v>0</v>
      </c>
      <c r="AO611">
        <v>24.7</v>
      </c>
      <c r="AP611">
        <v>0</v>
      </c>
      <c r="AQ611">
        <v>0.04</v>
      </c>
      <c r="AR611">
        <v>0</v>
      </c>
      <c r="AS611">
        <v>0</v>
      </c>
      <c r="AT611">
        <v>70</v>
      </c>
      <c r="AU611">
        <v>10</v>
      </c>
      <c r="AV611">
        <v>1</v>
      </c>
      <c r="AW611">
        <v>1</v>
      </c>
      <c r="AZ611">
        <v>1</v>
      </c>
      <c r="BA611">
        <v>1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449</v>
      </c>
      <c r="BM611">
        <v>0</v>
      </c>
      <c r="BN611">
        <v>0</v>
      </c>
      <c r="BO611" t="s">
        <v>3</v>
      </c>
      <c r="BP611">
        <v>0</v>
      </c>
      <c r="BQ611">
        <v>1</v>
      </c>
      <c r="BR611">
        <v>0</v>
      </c>
      <c r="BS611">
        <v>1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10</v>
      </c>
      <c r="CB611" t="s">
        <v>3</v>
      </c>
      <c r="CE611">
        <v>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si="443"/>
        <v>1927.3799999999999</v>
      </c>
      <c r="CQ611">
        <f t="shared" si="444"/>
        <v>0.03</v>
      </c>
      <c r="CR611">
        <f>(((((ET611*3))*BB611-((EU611*3))*BS611)+AE611*BS611)*AV611)</f>
        <v>0</v>
      </c>
      <c r="CS611">
        <f t="shared" si="445"/>
        <v>0</v>
      </c>
      <c r="CT611">
        <f t="shared" si="446"/>
        <v>74.099999999999994</v>
      </c>
      <c r="CU611">
        <f t="shared" si="447"/>
        <v>0</v>
      </c>
      <c r="CV611">
        <f t="shared" si="448"/>
        <v>0.12</v>
      </c>
      <c r="CW611">
        <f t="shared" si="449"/>
        <v>0</v>
      </c>
      <c r="CX611">
        <f t="shared" si="450"/>
        <v>0</v>
      </c>
      <c r="CY611">
        <f t="shared" si="451"/>
        <v>1348.62</v>
      </c>
      <c r="CZ611">
        <f t="shared" si="452"/>
        <v>192.66</v>
      </c>
      <c r="DC611" t="s">
        <v>3</v>
      </c>
      <c r="DD611" t="s">
        <v>176</v>
      </c>
      <c r="DE611" t="s">
        <v>176</v>
      </c>
      <c r="DF611" t="s">
        <v>176</v>
      </c>
      <c r="DG611" t="s">
        <v>176</v>
      </c>
      <c r="DH611" t="s">
        <v>3</v>
      </c>
      <c r="DI611" t="s">
        <v>176</v>
      </c>
      <c r="DJ611" t="s">
        <v>176</v>
      </c>
      <c r="DK611" t="s">
        <v>3</v>
      </c>
      <c r="DL611" t="s">
        <v>3</v>
      </c>
      <c r="DM611" t="s">
        <v>3</v>
      </c>
      <c r="DN611">
        <v>0</v>
      </c>
      <c r="DO611">
        <v>0</v>
      </c>
      <c r="DP611">
        <v>1</v>
      </c>
      <c r="DQ611">
        <v>1</v>
      </c>
      <c r="DU611">
        <v>16987630</v>
      </c>
      <c r="DV611" t="s">
        <v>32</v>
      </c>
      <c r="DW611" t="s">
        <v>32</v>
      </c>
      <c r="DX611">
        <v>1</v>
      </c>
      <c r="DZ611" t="s">
        <v>3</v>
      </c>
      <c r="EA611" t="s">
        <v>3</v>
      </c>
      <c r="EB611" t="s">
        <v>3</v>
      </c>
      <c r="EC611" t="s">
        <v>3</v>
      </c>
      <c r="EE611">
        <v>1441815344</v>
      </c>
      <c r="EF611">
        <v>1</v>
      </c>
      <c r="EG611" t="s">
        <v>21</v>
      </c>
      <c r="EH611">
        <v>0</v>
      </c>
      <c r="EI611" t="s">
        <v>3</v>
      </c>
      <c r="EJ611">
        <v>4</v>
      </c>
      <c r="EK611">
        <v>0</v>
      </c>
      <c r="EL611" t="s">
        <v>22</v>
      </c>
      <c r="EM611" t="s">
        <v>23</v>
      </c>
      <c r="EO611" t="s">
        <v>3</v>
      </c>
      <c r="EQ611">
        <v>1024</v>
      </c>
      <c r="ER611">
        <v>24.71</v>
      </c>
      <c r="ES611">
        <v>0.01</v>
      </c>
      <c r="ET611">
        <v>0</v>
      </c>
      <c r="EU611">
        <v>0</v>
      </c>
      <c r="EV611">
        <v>24.7</v>
      </c>
      <c r="EW611">
        <v>0.04</v>
      </c>
      <c r="EX611">
        <v>0</v>
      </c>
      <c r="EY611">
        <v>0</v>
      </c>
      <c r="FQ611">
        <v>0</v>
      </c>
      <c r="FR611">
        <f t="shared" si="453"/>
        <v>0</v>
      </c>
      <c r="FS611">
        <v>0</v>
      </c>
      <c r="FX611">
        <v>70</v>
      </c>
      <c r="FY611">
        <v>10</v>
      </c>
      <c r="GA611" t="s">
        <v>3</v>
      </c>
      <c r="GD611">
        <v>0</v>
      </c>
      <c r="GF611">
        <v>322852978</v>
      </c>
      <c r="GG611">
        <v>2</v>
      </c>
      <c r="GH611">
        <v>1</v>
      </c>
      <c r="GI611">
        <v>-2</v>
      </c>
      <c r="GJ611">
        <v>0</v>
      </c>
      <c r="GK611">
        <f>ROUND(R611*(R12)/100,2)</f>
        <v>0</v>
      </c>
      <c r="GL611">
        <f t="shared" si="454"/>
        <v>0</v>
      </c>
      <c r="GM611">
        <f t="shared" si="455"/>
        <v>3468.66</v>
      </c>
      <c r="GN611">
        <f t="shared" si="456"/>
        <v>0</v>
      </c>
      <c r="GO611">
        <f t="shared" si="457"/>
        <v>0</v>
      </c>
      <c r="GP611">
        <f t="shared" si="458"/>
        <v>3468.66</v>
      </c>
      <c r="GR611">
        <v>0</v>
      </c>
      <c r="GS611">
        <v>3</v>
      </c>
      <c r="GT611">
        <v>0</v>
      </c>
      <c r="GU611" t="s">
        <v>3</v>
      </c>
      <c r="GV611">
        <f t="shared" si="459"/>
        <v>0</v>
      </c>
      <c r="GW611">
        <v>1</v>
      </c>
      <c r="GX611">
        <f t="shared" si="460"/>
        <v>0</v>
      </c>
      <c r="HA611">
        <v>0</v>
      </c>
      <c r="HB611">
        <v>0</v>
      </c>
      <c r="HC611">
        <f t="shared" si="461"/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17</v>
      </c>
      <c r="B612">
        <v>1</v>
      </c>
      <c r="D612">
        <f>ROW(EtalonRes!A355)</f>
        <v>355</v>
      </c>
      <c r="E612" t="s">
        <v>468</v>
      </c>
      <c r="F612" t="s">
        <v>451</v>
      </c>
      <c r="G612" t="s">
        <v>452</v>
      </c>
      <c r="H612" t="s">
        <v>32</v>
      </c>
      <c r="I612">
        <v>26</v>
      </c>
      <c r="J612">
        <v>0</v>
      </c>
      <c r="K612">
        <v>26</v>
      </c>
      <c r="O612">
        <f t="shared" si="429"/>
        <v>19309.939999999999</v>
      </c>
      <c r="P612">
        <f t="shared" si="430"/>
        <v>44.2</v>
      </c>
      <c r="Q612">
        <f t="shared" si="431"/>
        <v>0</v>
      </c>
      <c r="R612">
        <f t="shared" si="432"/>
        <v>0</v>
      </c>
      <c r="S612">
        <f t="shared" si="433"/>
        <v>19265.740000000002</v>
      </c>
      <c r="T612">
        <f t="shared" si="434"/>
        <v>0</v>
      </c>
      <c r="U612">
        <f t="shared" si="435"/>
        <v>31.2</v>
      </c>
      <c r="V612">
        <f t="shared" si="436"/>
        <v>0</v>
      </c>
      <c r="W612">
        <f t="shared" si="437"/>
        <v>0</v>
      </c>
      <c r="X612">
        <f t="shared" si="438"/>
        <v>13486.02</v>
      </c>
      <c r="Y612">
        <f t="shared" si="439"/>
        <v>1926.57</v>
      </c>
      <c r="AA612">
        <v>1470268931</v>
      </c>
      <c r="AB612">
        <f t="shared" si="440"/>
        <v>742.69</v>
      </c>
      <c r="AC612">
        <f>ROUND((ES612),6)</f>
        <v>1.7</v>
      </c>
      <c r="AD612">
        <f>ROUND((((ET612)-(EU612))+AE612),6)</f>
        <v>0</v>
      </c>
      <c r="AE612">
        <f>ROUND((EU612),6)</f>
        <v>0</v>
      </c>
      <c r="AF612">
        <f>ROUND((EV612),6)</f>
        <v>740.99</v>
      </c>
      <c r="AG612">
        <f t="shared" si="441"/>
        <v>0</v>
      </c>
      <c r="AH612">
        <f>(EW612)</f>
        <v>1.2</v>
      </c>
      <c r="AI612">
        <f>(EX612)</f>
        <v>0</v>
      </c>
      <c r="AJ612">
        <f t="shared" si="442"/>
        <v>0</v>
      </c>
      <c r="AK612">
        <v>742.69</v>
      </c>
      <c r="AL612">
        <v>1.7</v>
      </c>
      <c r="AM612">
        <v>0</v>
      </c>
      <c r="AN612">
        <v>0</v>
      </c>
      <c r="AO612">
        <v>740.99</v>
      </c>
      <c r="AP612">
        <v>0</v>
      </c>
      <c r="AQ612">
        <v>1.2</v>
      </c>
      <c r="AR612">
        <v>0</v>
      </c>
      <c r="AS612">
        <v>0</v>
      </c>
      <c r="AT612">
        <v>70</v>
      </c>
      <c r="AU612">
        <v>10</v>
      </c>
      <c r="AV612">
        <v>1</v>
      </c>
      <c r="AW612">
        <v>1</v>
      </c>
      <c r="AZ612">
        <v>1</v>
      </c>
      <c r="BA612">
        <v>1</v>
      </c>
      <c r="BB612">
        <v>1</v>
      </c>
      <c r="BC612">
        <v>1</v>
      </c>
      <c r="BD612" t="s">
        <v>3</v>
      </c>
      <c r="BE612" t="s">
        <v>3</v>
      </c>
      <c r="BF612" t="s">
        <v>3</v>
      </c>
      <c r="BG612" t="s">
        <v>3</v>
      </c>
      <c r="BH612">
        <v>0</v>
      </c>
      <c r="BI612">
        <v>4</v>
      </c>
      <c r="BJ612" t="s">
        <v>453</v>
      </c>
      <c r="BM612">
        <v>0</v>
      </c>
      <c r="BN612">
        <v>0</v>
      </c>
      <c r="BO612" t="s">
        <v>3</v>
      </c>
      <c r="BP612">
        <v>0</v>
      </c>
      <c r="BQ612">
        <v>1</v>
      </c>
      <c r="BR612">
        <v>0</v>
      </c>
      <c r="BS612">
        <v>1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3</v>
      </c>
      <c r="BZ612">
        <v>70</v>
      </c>
      <c r="CA612">
        <v>10</v>
      </c>
      <c r="CB612" t="s">
        <v>3</v>
      </c>
      <c r="CE612">
        <v>0</v>
      </c>
      <c r="CF612">
        <v>0</v>
      </c>
      <c r="CG612">
        <v>0</v>
      </c>
      <c r="CM612">
        <v>0</v>
      </c>
      <c r="CN612" t="s">
        <v>3</v>
      </c>
      <c r="CO612">
        <v>0</v>
      </c>
      <c r="CP612">
        <f t="shared" si="443"/>
        <v>19309.940000000002</v>
      </c>
      <c r="CQ612">
        <f t="shared" si="444"/>
        <v>1.7</v>
      </c>
      <c r="CR612">
        <f>((((ET612)*BB612-(EU612)*BS612)+AE612*BS612)*AV612)</f>
        <v>0</v>
      </c>
      <c r="CS612">
        <f t="shared" si="445"/>
        <v>0</v>
      </c>
      <c r="CT612">
        <f t="shared" si="446"/>
        <v>740.99</v>
      </c>
      <c r="CU612">
        <f t="shared" si="447"/>
        <v>0</v>
      </c>
      <c r="CV612">
        <f t="shared" si="448"/>
        <v>1.2</v>
      </c>
      <c r="CW612">
        <f t="shared" si="449"/>
        <v>0</v>
      </c>
      <c r="CX612">
        <f t="shared" si="450"/>
        <v>0</v>
      </c>
      <c r="CY612">
        <f t="shared" si="451"/>
        <v>13486.018</v>
      </c>
      <c r="CZ612">
        <f t="shared" si="452"/>
        <v>1926.5740000000003</v>
      </c>
      <c r="DC612" t="s">
        <v>3</v>
      </c>
      <c r="DD612" t="s">
        <v>3</v>
      </c>
      <c r="DE612" t="s">
        <v>3</v>
      </c>
      <c r="DF612" t="s">
        <v>3</v>
      </c>
      <c r="DG612" t="s">
        <v>3</v>
      </c>
      <c r="DH612" t="s">
        <v>3</v>
      </c>
      <c r="DI612" t="s">
        <v>3</v>
      </c>
      <c r="DJ612" t="s">
        <v>3</v>
      </c>
      <c r="DK612" t="s">
        <v>3</v>
      </c>
      <c r="DL612" t="s">
        <v>3</v>
      </c>
      <c r="DM612" t="s">
        <v>3</v>
      </c>
      <c r="DN612">
        <v>0</v>
      </c>
      <c r="DO612">
        <v>0</v>
      </c>
      <c r="DP612">
        <v>1</v>
      </c>
      <c r="DQ612">
        <v>1</v>
      </c>
      <c r="DU612">
        <v>16987630</v>
      </c>
      <c r="DV612" t="s">
        <v>32</v>
      </c>
      <c r="DW612" t="s">
        <v>32</v>
      </c>
      <c r="DX612">
        <v>1</v>
      </c>
      <c r="DZ612" t="s">
        <v>3</v>
      </c>
      <c r="EA612" t="s">
        <v>3</v>
      </c>
      <c r="EB612" t="s">
        <v>3</v>
      </c>
      <c r="EC612" t="s">
        <v>3</v>
      </c>
      <c r="EE612">
        <v>1441815344</v>
      </c>
      <c r="EF612">
        <v>1</v>
      </c>
      <c r="EG612" t="s">
        <v>21</v>
      </c>
      <c r="EH612">
        <v>0</v>
      </c>
      <c r="EI612" t="s">
        <v>3</v>
      </c>
      <c r="EJ612">
        <v>4</v>
      </c>
      <c r="EK612">
        <v>0</v>
      </c>
      <c r="EL612" t="s">
        <v>22</v>
      </c>
      <c r="EM612" t="s">
        <v>23</v>
      </c>
      <c r="EO612" t="s">
        <v>3</v>
      </c>
      <c r="EQ612">
        <v>0</v>
      </c>
      <c r="ER612">
        <v>742.69</v>
      </c>
      <c r="ES612">
        <v>1.7</v>
      </c>
      <c r="ET612">
        <v>0</v>
      </c>
      <c r="EU612">
        <v>0</v>
      </c>
      <c r="EV612">
        <v>740.99</v>
      </c>
      <c r="EW612">
        <v>1.2</v>
      </c>
      <c r="EX612">
        <v>0</v>
      </c>
      <c r="EY612">
        <v>0</v>
      </c>
      <c r="FQ612">
        <v>0</v>
      </c>
      <c r="FR612">
        <f t="shared" si="453"/>
        <v>0</v>
      </c>
      <c r="FS612">
        <v>0</v>
      </c>
      <c r="FX612">
        <v>70</v>
      </c>
      <c r="FY612">
        <v>10</v>
      </c>
      <c r="GA612" t="s">
        <v>3</v>
      </c>
      <c r="GD612">
        <v>0</v>
      </c>
      <c r="GF612">
        <v>-773177281</v>
      </c>
      <c r="GG612">
        <v>2</v>
      </c>
      <c r="GH612">
        <v>1</v>
      </c>
      <c r="GI612">
        <v>-2</v>
      </c>
      <c r="GJ612">
        <v>0</v>
      </c>
      <c r="GK612">
        <f>ROUND(R612*(R12)/100,2)</f>
        <v>0</v>
      </c>
      <c r="GL612">
        <f t="shared" si="454"/>
        <v>0</v>
      </c>
      <c r="GM612">
        <f t="shared" si="455"/>
        <v>34722.53</v>
      </c>
      <c r="GN612">
        <f t="shared" si="456"/>
        <v>0</v>
      </c>
      <c r="GO612">
        <f t="shared" si="457"/>
        <v>0</v>
      </c>
      <c r="GP612">
        <f t="shared" si="458"/>
        <v>34722.53</v>
      </c>
      <c r="GR612">
        <v>0</v>
      </c>
      <c r="GS612">
        <v>3</v>
      </c>
      <c r="GT612">
        <v>0</v>
      </c>
      <c r="GU612" t="s">
        <v>3</v>
      </c>
      <c r="GV612">
        <f t="shared" si="459"/>
        <v>0</v>
      </c>
      <c r="GW612">
        <v>1</v>
      </c>
      <c r="GX612">
        <f t="shared" si="460"/>
        <v>0</v>
      </c>
      <c r="HA612">
        <v>0</v>
      </c>
      <c r="HB612">
        <v>0</v>
      </c>
      <c r="HC612">
        <f t="shared" si="461"/>
        <v>0</v>
      </c>
      <c r="HE612" t="s">
        <v>3</v>
      </c>
      <c r="HF612" t="s">
        <v>3</v>
      </c>
      <c r="HM612" t="s">
        <v>3</v>
      </c>
      <c r="HN612" t="s">
        <v>3</v>
      </c>
      <c r="HO612" t="s">
        <v>3</v>
      </c>
      <c r="HP612" t="s">
        <v>3</v>
      </c>
      <c r="HQ612" t="s">
        <v>3</v>
      </c>
      <c r="IK612">
        <v>0</v>
      </c>
    </row>
    <row r="614" spans="1:245" x14ac:dyDescent="0.2">
      <c r="A614" s="2">
        <v>51</v>
      </c>
      <c r="B614" s="2">
        <f>B585</f>
        <v>1</v>
      </c>
      <c r="C614" s="2">
        <f>A585</f>
        <v>5</v>
      </c>
      <c r="D614" s="2">
        <f>ROW(A585)</f>
        <v>585</v>
      </c>
      <c r="E614" s="2"/>
      <c r="F614" s="2" t="str">
        <f>IF(F585&lt;&gt;"",F585,"")</f>
        <v>Новый подраздел</v>
      </c>
      <c r="G614" s="2" t="str">
        <f>IF(G585&lt;&gt;"",G585,"")</f>
        <v>Электроснабжение</v>
      </c>
      <c r="H614" s="2">
        <v>0</v>
      </c>
      <c r="I614" s="2"/>
      <c r="J614" s="2"/>
      <c r="K614" s="2"/>
      <c r="L614" s="2"/>
      <c r="M614" s="2"/>
      <c r="N614" s="2"/>
      <c r="O614" s="2">
        <f t="shared" ref="O614:T614" si="462">ROUND(AB614,2)</f>
        <v>238513.18</v>
      </c>
      <c r="P614" s="2">
        <f t="shared" si="462"/>
        <v>3062.23</v>
      </c>
      <c r="Q614" s="2">
        <f t="shared" si="462"/>
        <v>1.22</v>
      </c>
      <c r="R614" s="2">
        <f t="shared" si="462"/>
        <v>0</v>
      </c>
      <c r="S614" s="2">
        <f t="shared" si="462"/>
        <v>235449.73</v>
      </c>
      <c r="T614" s="2">
        <f t="shared" si="462"/>
        <v>0</v>
      </c>
      <c r="U614" s="2">
        <f>AH614</f>
        <v>378.05</v>
      </c>
      <c r="V614" s="2">
        <f>AI614</f>
        <v>0</v>
      </c>
      <c r="W614" s="2">
        <f>ROUND(AJ614,2)</f>
        <v>0</v>
      </c>
      <c r="X614" s="2">
        <f>ROUND(AK614,2)</f>
        <v>164814.82</v>
      </c>
      <c r="Y614" s="2">
        <f>ROUND(AL614,2)</f>
        <v>23544.959999999999</v>
      </c>
      <c r="Z614" s="2"/>
      <c r="AA614" s="2"/>
      <c r="AB614" s="2">
        <f>ROUND(SUMIF(AA589:AA612,"=1470268931",O589:O612),2)</f>
        <v>238513.18</v>
      </c>
      <c r="AC614" s="2">
        <f>ROUND(SUMIF(AA589:AA612,"=1470268931",P589:P612),2)</f>
        <v>3062.23</v>
      </c>
      <c r="AD614" s="2">
        <f>ROUND(SUMIF(AA589:AA612,"=1470268931",Q589:Q612),2)</f>
        <v>1.22</v>
      </c>
      <c r="AE614" s="2">
        <f>ROUND(SUMIF(AA589:AA612,"=1470268931",R589:R612),2)</f>
        <v>0</v>
      </c>
      <c r="AF614" s="2">
        <f>ROUND(SUMIF(AA589:AA612,"=1470268931",S589:S612),2)</f>
        <v>235449.73</v>
      </c>
      <c r="AG614" s="2">
        <f>ROUND(SUMIF(AA589:AA612,"=1470268931",T589:T612),2)</f>
        <v>0</v>
      </c>
      <c r="AH614" s="2">
        <f>SUMIF(AA589:AA612,"=1470268931",U589:U612)</f>
        <v>378.05</v>
      </c>
      <c r="AI614" s="2">
        <f>SUMIF(AA589:AA612,"=1470268931",V589:V612)</f>
        <v>0</v>
      </c>
      <c r="AJ614" s="2">
        <f>ROUND(SUMIF(AA589:AA612,"=1470268931",W589:W612),2)</f>
        <v>0</v>
      </c>
      <c r="AK614" s="2">
        <f>ROUND(SUMIF(AA589:AA612,"=1470268931",X589:X612),2)</f>
        <v>164814.82</v>
      </c>
      <c r="AL614" s="2">
        <f>ROUND(SUMIF(AA589:AA612,"=1470268931",Y589:Y612),2)</f>
        <v>23544.959999999999</v>
      </c>
      <c r="AM614" s="2"/>
      <c r="AN614" s="2"/>
      <c r="AO614" s="2">
        <f t="shared" ref="AO614:BD614" si="463">ROUND(BX614,2)</f>
        <v>0</v>
      </c>
      <c r="AP614" s="2">
        <f t="shared" si="463"/>
        <v>0</v>
      </c>
      <c r="AQ614" s="2">
        <f t="shared" si="463"/>
        <v>0</v>
      </c>
      <c r="AR614" s="2">
        <f t="shared" si="463"/>
        <v>426872.96</v>
      </c>
      <c r="AS614" s="2">
        <f t="shared" si="463"/>
        <v>0</v>
      </c>
      <c r="AT614" s="2">
        <f t="shared" si="463"/>
        <v>0</v>
      </c>
      <c r="AU614" s="2">
        <f t="shared" si="463"/>
        <v>426872.96</v>
      </c>
      <c r="AV614" s="2">
        <f t="shared" si="463"/>
        <v>3062.23</v>
      </c>
      <c r="AW614" s="2">
        <f t="shared" si="463"/>
        <v>3062.23</v>
      </c>
      <c r="AX614" s="2">
        <f t="shared" si="463"/>
        <v>0</v>
      </c>
      <c r="AY614" s="2">
        <f t="shared" si="463"/>
        <v>3062.23</v>
      </c>
      <c r="AZ614" s="2">
        <f t="shared" si="463"/>
        <v>0</v>
      </c>
      <c r="BA614" s="2">
        <f t="shared" si="463"/>
        <v>0</v>
      </c>
      <c r="BB614" s="2">
        <f t="shared" si="463"/>
        <v>0</v>
      </c>
      <c r="BC614" s="2">
        <f t="shared" si="463"/>
        <v>0</v>
      </c>
      <c r="BD614" s="2">
        <f t="shared" si="463"/>
        <v>0</v>
      </c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>
        <f>ROUND(SUMIF(AA589:AA612,"=1470268931",FQ589:FQ612),2)</f>
        <v>0</v>
      </c>
      <c r="BY614" s="2">
        <f>ROUND(SUMIF(AA589:AA612,"=1470268931",FR589:FR612),2)</f>
        <v>0</v>
      </c>
      <c r="BZ614" s="2">
        <f>ROUND(SUMIF(AA589:AA612,"=1470268931",GL589:GL612),2)</f>
        <v>0</v>
      </c>
      <c r="CA614" s="2">
        <f>ROUND(SUMIF(AA589:AA612,"=1470268931",GM589:GM612),2)</f>
        <v>426872.96</v>
      </c>
      <c r="CB614" s="2">
        <f>ROUND(SUMIF(AA589:AA612,"=1470268931",GN589:GN612),2)</f>
        <v>0</v>
      </c>
      <c r="CC614" s="2">
        <f>ROUND(SUMIF(AA589:AA612,"=1470268931",GO589:GO612),2)</f>
        <v>0</v>
      </c>
      <c r="CD614" s="2">
        <f>ROUND(SUMIF(AA589:AA612,"=1470268931",GP589:GP612),2)</f>
        <v>426872.96</v>
      </c>
      <c r="CE614" s="2">
        <f>AC614-BX614</f>
        <v>3062.23</v>
      </c>
      <c r="CF614" s="2">
        <f>AC614-BY614</f>
        <v>3062.23</v>
      </c>
      <c r="CG614" s="2">
        <f>BX614-BZ614</f>
        <v>0</v>
      </c>
      <c r="CH614" s="2">
        <f>AC614-BX614-BY614+BZ614</f>
        <v>3062.23</v>
      </c>
      <c r="CI614" s="2">
        <f>BY614-BZ614</f>
        <v>0</v>
      </c>
      <c r="CJ614" s="2">
        <f>ROUND(SUMIF(AA589:AA612,"=1470268931",GX589:GX612),2)</f>
        <v>0</v>
      </c>
      <c r="CK614" s="2">
        <f>ROUND(SUMIF(AA589:AA612,"=1470268931",GY589:GY612),2)</f>
        <v>0</v>
      </c>
      <c r="CL614" s="2">
        <f>ROUND(SUMIF(AA589:AA612,"=1470268931",GZ589:GZ612),2)</f>
        <v>0</v>
      </c>
      <c r="CM614" s="2">
        <f>ROUND(SUMIF(AA589:AA612,"=1470268931",HD589:HD612),2)</f>
        <v>0</v>
      </c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  <c r="CZ614" s="2"/>
      <c r="DA614" s="2"/>
      <c r="DB614" s="2"/>
      <c r="DC614" s="2"/>
      <c r="DD614" s="2"/>
      <c r="DE614" s="2"/>
      <c r="DF614" s="2"/>
      <c r="DG614" s="3"/>
      <c r="DH614" s="3"/>
      <c r="DI614" s="3"/>
      <c r="DJ614" s="3"/>
      <c r="DK614" s="3"/>
      <c r="DL614" s="3"/>
      <c r="DM614" s="3"/>
      <c r="DN614" s="3"/>
      <c r="DO614" s="3"/>
      <c r="DP614" s="3"/>
      <c r="DQ614" s="3"/>
      <c r="DR614" s="3"/>
      <c r="DS614" s="3"/>
      <c r="DT614" s="3"/>
      <c r="DU614" s="3"/>
      <c r="DV614" s="3"/>
      <c r="DW614" s="3"/>
      <c r="DX614" s="3"/>
      <c r="DY614" s="3"/>
      <c r="DZ614" s="3"/>
      <c r="EA614" s="3"/>
      <c r="EB614" s="3"/>
      <c r="EC614" s="3"/>
      <c r="ED614" s="3"/>
      <c r="EE614" s="3"/>
      <c r="EF614" s="3"/>
      <c r="EG614" s="3"/>
      <c r="EH614" s="3"/>
      <c r="EI614" s="3"/>
      <c r="EJ614" s="3"/>
      <c r="EK614" s="3"/>
      <c r="EL614" s="3"/>
      <c r="EM614" s="3"/>
      <c r="EN614" s="3"/>
      <c r="EO614" s="3"/>
      <c r="EP614" s="3"/>
      <c r="EQ614" s="3"/>
      <c r="ER614" s="3"/>
      <c r="ES614" s="3"/>
      <c r="ET614" s="3"/>
      <c r="EU614" s="3"/>
      <c r="EV614" s="3"/>
      <c r="EW614" s="3"/>
      <c r="EX614" s="3"/>
      <c r="EY614" s="3"/>
      <c r="EZ614" s="3"/>
      <c r="FA614" s="3"/>
      <c r="FB614" s="3"/>
      <c r="FC614" s="3"/>
      <c r="FD614" s="3"/>
      <c r="FE614" s="3"/>
      <c r="FF614" s="3"/>
      <c r="FG614" s="3"/>
      <c r="FH614" s="3"/>
      <c r="FI614" s="3"/>
      <c r="FJ614" s="3"/>
      <c r="FK614" s="3"/>
      <c r="FL614" s="3"/>
      <c r="FM614" s="3"/>
      <c r="FN614" s="3"/>
      <c r="FO614" s="3"/>
      <c r="FP614" s="3"/>
      <c r="FQ614" s="3"/>
      <c r="FR614" s="3"/>
      <c r="FS614" s="3"/>
      <c r="FT614" s="3"/>
      <c r="FU614" s="3"/>
      <c r="FV614" s="3"/>
      <c r="FW614" s="3"/>
      <c r="FX614" s="3"/>
      <c r="FY614" s="3"/>
      <c r="FZ614" s="3"/>
      <c r="GA614" s="3"/>
      <c r="GB614" s="3"/>
      <c r="GC614" s="3"/>
      <c r="GD614" s="3"/>
      <c r="GE614" s="3"/>
      <c r="GF614" s="3"/>
      <c r="GG614" s="3"/>
      <c r="GH614" s="3"/>
      <c r="GI614" s="3"/>
      <c r="GJ614" s="3"/>
      <c r="GK614" s="3"/>
      <c r="GL614" s="3"/>
      <c r="GM614" s="3"/>
      <c r="GN614" s="3"/>
      <c r="GO614" s="3"/>
      <c r="GP614" s="3"/>
      <c r="GQ614" s="3"/>
      <c r="GR614" s="3"/>
      <c r="GS614" s="3"/>
      <c r="GT614" s="3"/>
      <c r="GU614" s="3"/>
      <c r="GV614" s="3"/>
      <c r="GW614" s="3"/>
      <c r="GX614" s="3">
        <v>0</v>
      </c>
    </row>
    <row r="616" spans="1:245" x14ac:dyDescent="0.2">
      <c r="A616" s="4">
        <v>50</v>
      </c>
      <c r="B616" s="4">
        <v>0</v>
      </c>
      <c r="C616" s="4">
        <v>0</v>
      </c>
      <c r="D616" s="4">
        <v>1</v>
      </c>
      <c r="E616" s="4">
        <v>201</v>
      </c>
      <c r="F616" s="4">
        <f>ROUND(Source!O614,O616)</f>
        <v>238513.18</v>
      </c>
      <c r="G616" s="4" t="s">
        <v>70</v>
      </c>
      <c r="H616" s="4" t="s">
        <v>71</v>
      </c>
      <c r="I616" s="4"/>
      <c r="J616" s="4"/>
      <c r="K616" s="4">
        <v>201</v>
      </c>
      <c r="L616" s="4">
        <v>1</v>
      </c>
      <c r="M616" s="4">
        <v>3</v>
      </c>
      <c r="N616" s="4" t="s">
        <v>3</v>
      </c>
      <c r="O616" s="4">
        <v>2</v>
      </c>
      <c r="P616" s="4"/>
      <c r="Q616" s="4"/>
      <c r="R616" s="4"/>
      <c r="S616" s="4"/>
      <c r="T616" s="4"/>
      <c r="U616" s="4"/>
      <c r="V616" s="4"/>
      <c r="W616" s="4">
        <v>238513.18</v>
      </c>
      <c r="X616" s="4">
        <v>1</v>
      </c>
      <c r="Y616" s="4">
        <v>238513.18</v>
      </c>
      <c r="Z616" s="4"/>
      <c r="AA616" s="4"/>
      <c r="AB616" s="4"/>
    </row>
    <row r="617" spans="1:245" x14ac:dyDescent="0.2">
      <c r="A617" s="4">
        <v>50</v>
      </c>
      <c r="B617" s="4">
        <v>0</v>
      </c>
      <c r="C617" s="4">
        <v>0</v>
      </c>
      <c r="D617" s="4">
        <v>1</v>
      </c>
      <c r="E617" s="4">
        <v>202</v>
      </c>
      <c r="F617" s="4">
        <f>ROUND(Source!P614,O617)</f>
        <v>3062.23</v>
      </c>
      <c r="G617" s="4" t="s">
        <v>72</v>
      </c>
      <c r="H617" s="4" t="s">
        <v>73</v>
      </c>
      <c r="I617" s="4"/>
      <c r="J617" s="4"/>
      <c r="K617" s="4">
        <v>202</v>
      </c>
      <c r="L617" s="4">
        <v>2</v>
      </c>
      <c r="M617" s="4">
        <v>3</v>
      </c>
      <c r="N617" s="4" t="s">
        <v>3</v>
      </c>
      <c r="O617" s="4">
        <v>2</v>
      </c>
      <c r="P617" s="4"/>
      <c r="Q617" s="4"/>
      <c r="R617" s="4"/>
      <c r="S617" s="4"/>
      <c r="T617" s="4"/>
      <c r="U617" s="4"/>
      <c r="V617" s="4"/>
      <c r="W617" s="4">
        <v>3062.23</v>
      </c>
      <c r="X617" s="4">
        <v>1</v>
      </c>
      <c r="Y617" s="4">
        <v>3062.23</v>
      </c>
      <c r="Z617" s="4"/>
      <c r="AA617" s="4"/>
      <c r="AB617" s="4"/>
    </row>
    <row r="618" spans="1:245" x14ac:dyDescent="0.2">
      <c r="A618" s="4">
        <v>50</v>
      </c>
      <c r="B618" s="4">
        <v>0</v>
      </c>
      <c r="C618" s="4">
        <v>0</v>
      </c>
      <c r="D618" s="4">
        <v>1</v>
      </c>
      <c r="E618" s="4">
        <v>222</v>
      </c>
      <c r="F618" s="4">
        <f>ROUND(Source!AO614,O618)</f>
        <v>0</v>
      </c>
      <c r="G618" s="4" t="s">
        <v>74</v>
      </c>
      <c r="H618" s="4" t="s">
        <v>75</v>
      </c>
      <c r="I618" s="4"/>
      <c r="J618" s="4"/>
      <c r="K618" s="4">
        <v>222</v>
      </c>
      <c r="L618" s="4">
        <v>3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0</v>
      </c>
      <c r="X618" s="4">
        <v>1</v>
      </c>
      <c r="Y618" s="4">
        <v>0</v>
      </c>
      <c r="Z618" s="4"/>
      <c r="AA618" s="4"/>
      <c r="AB618" s="4"/>
    </row>
    <row r="619" spans="1:245" x14ac:dyDescent="0.2">
      <c r="A619" s="4">
        <v>50</v>
      </c>
      <c r="B619" s="4">
        <v>0</v>
      </c>
      <c r="C619" s="4">
        <v>0</v>
      </c>
      <c r="D619" s="4">
        <v>1</v>
      </c>
      <c r="E619" s="4">
        <v>225</v>
      </c>
      <c r="F619" s="4">
        <f>ROUND(Source!AV614,O619)</f>
        <v>3062.23</v>
      </c>
      <c r="G619" s="4" t="s">
        <v>76</v>
      </c>
      <c r="H619" s="4" t="s">
        <v>77</v>
      </c>
      <c r="I619" s="4"/>
      <c r="J619" s="4"/>
      <c r="K619" s="4">
        <v>225</v>
      </c>
      <c r="L619" s="4">
        <v>4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3062.23</v>
      </c>
      <c r="X619" s="4">
        <v>1</v>
      </c>
      <c r="Y619" s="4">
        <v>3062.23</v>
      </c>
      <c r="Z619" s="4"/>
      <c r="AA619" s="4"/>
      <c r="AB619" s="4"/>
    </row>
    <row r="620" spans="1:245" x14ac:dyDescent="0.2">
      <c r="A620" s="4">
        <v>50</v>
      </c>
      <c r="B620" s="4">
        <v>0</v>
      </c>
      <c r="C620" s="4">
        <v>0</v>
      </c>
      <c r="D620" s="4">
        <v>1</v>
      </c>
      <c r="E620" s="4">
        <v>226</v>
      </c>
      <c r="F620" s="4">
        <f>ROUND(Source!AW614,O620)</f>
        <v>3062.23</v>
      </c>
      <c r="G620" s="4" t="s">
        <v>78</v>
      </c>
      <c r="H620" s="4" t="s">
        <v>79</v>
      </c>
      <c r="I620" s="4"/>
      <c r="J620" s="4"/>
      <c r="K620" s="4">
        <v>226</v>
      </c>
      <c r="L620" s="4">
        <v>5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3062.23</v>
      </c>
      <c r="X620" s="4">
        <v>1</v>
      </c>
      <c r="Y620" s="4">
        <v>3062.23</v>
      </c>
      <c r="Z620" s="4"/>
      <c r="AA620" s="4"/>
      <c r="AB620" s="4"/>
    </row>
    <row r="621" spans="1:245" x14ac:dyDescent="0.2">
      <c r="A621" s="4">
        <v>50</v>
      </c>
      <c r="B621" s="4">
        <v>0</v>
      </c>
      <c r="C621" s="4">
        <v>0</v>
      </c>
      <c r="D621" s="4">
        <v>1</v>
      </c>
      <c r="E621" s="4">
        <v>227</v>
      </c>
      <c r="F621" s="4">
        <f>ROUND(Source!AX614,O621)</f>
        <v>0</v>
      </c>
      <c r="G621" s="4" t="s">
        <v>80</v>
      </c>
      <c r="H621" s="4" t="s">
        <v>81</v>
      </c>
      <c r="I621" s="4"/>
      <c r="J621" s="4"/>
      <c r="K621" s="4">
        <v>227</v>
      </c>
      <c r="L621" s="4">
        <v>6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0</v>
      </c>
      <c r="X621" s="4">
        <v>1</v>
      </c>
      <c r="Y621" s="4">
        <v>0</v>
      </c>
      <c r="Z621" s="4"/>
      <c r="AA621" s="4"/>
      <c r="AB621" s="4"/>
    </row>
    <row r="622" spans="1:245" x14ac:dyDescent="0.2">
      <c r="A622" s="4">
        <v>50</v>
      </c>
      <c r="B622" s="4">
        <v>0</v>
      </c>
      <c r="C622" s="4">
        <v>0</v>
      </c>
      <c r="D622" s="4">
        <v>1</v>
      </c>
      <c r="E622" s="4">
        <v>228</v>
      </c>
      <c r="F622" s="4">
        <f>ROUND(Source!AY614,O622)</f>
        <v>3062.23</v>
      </c>
      <c r="G622" s="4" t="s">
        <v>82</v>
      </c>
      <c r="H622" s="4" t="s">
        <v>83</v>
      </c>
      <c r="I622" s="4"/>
      <c r="J622" s="4"/>
      <c r="K622" s="4">
        <v>228</v>
      </c>
      <c r="L622" s="4">
        <v>7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3062.23</v>
      </c>
      <c r="X622" s="4">
        <v>1</v>
      </c>
      <c r="Y622" s="4">
        <v>3062.23</v>
      </c>
      <c r="Z622" s="4"/>
      <c r="AA622" s="4"/>
      <c r="AB622" s="4"/>
    </row>
    <row r="623" spans="1:245" x14ac:dyDescent="0.2">
      <c r="A623" s="4">
        <v>50</v>
      </c>
      <c r="B623" s="4">
        <v>0</v>
      </c>
      <c r="C623" s="4">
        <v>0</v>
      </c>
      <c r="D623" s="4">
        <v>1</v>
      </c>
      <c r="E623" s="4">
        <v>216</v>
      </c>
      <c r="F623" s="4">
        <f>ROUND(Source!AP614,O623)</f>
        <v>0</v>
      </c>
      <c r="G623" s="4" t="s">
        <v>84</v>
      </c>
      <c r="H623" s="4" t="s">
        <v>85</v>
      </c>
      <c r="I623" s="4"/>
      <c r="J623" s="4"/>
      <c r="K623" s="4">
        <v>216</v>
      </c>
      <c r="L623" s="4">
        <v>8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0</v>
      </c>
      <c r="X623" s="4">
        <v>1</v>
      </c>
      <c r="Y623" s="4">
        <v>0</v>
      </c>
      <c r="Z623" s="4"/>
      <c r="AA623" s="4"/>
      <c r="AB623" s="4"/>
    </row>
    <row r="624" spans="1:245" x14ac:dyDescent="0.2">
      <c r="A624" s="4">
        <v>50</v>
      </c>
      <c r="B624" s="4">
        <v>0</v>
      </c>
      <c r="C624" s="4">
        <v>0</v>
      </c>
      <c r="D624" s="4">
        <v>1</v>
      </c>
      <c r="E624" s="4">
        <v>223</v>
      </c>
      <c r="F624" s="4">
        <f>ROUND(Source!AQ614,O624)</f>
        <v>0</v>
      </c>
      <c r="G624" s="4" t="s">
        <v>86</v>
      </c>
      <c r="H624" s="4" t="s">
        <v>87</v>
      </c>
      <c r="I624" s="4"/>
      <c r="J624" s="4"/>
      <c r="K624" s="4">
        <v>223</v>
      </c>
      <c r="L624" s="4">
        <v>9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0</v>
      </c>
      <c r="X624" s="4">
        <v>1</v>
      </c>
      <c r="Y624" s="4">
        <v>0</v>
      </c>
      <c r="Z624" s="4"/>
      <c r="AA624" s="4"/>
      <c r="AB624" s="4"/>
    </row>
    <row r="625" spans="1:28" x14ac:dyDescent="0.2">
      <c r="A625" s="4">
        <v>50</v>
      </c>
      <c r="B625" s="4">
        <v>0</v>
      </c>
      <c r="C625" s="4">
        <v>0</v>
      </c>
      <c r="D625" s="4">
        <v>1</v>
      </c>
      <c r="E625" s="4">
        <v>229</v>
      </c>
      <c r="F625" s="4">
        <f>ROUND(Source!AZ614,O625)</f>
        <v>0</v>
      </c>
      <c r="G625" s="4" t="s">
        <v>88</v>
      </c>
      <c r="H625" s="4" t="s">
        <v>89</v>
      </c>
      <c r="I625" s="4"/>
      <c r="J625" s="4"/>
      <c r="K625" s="4">
        <v>229</v>
      </c>
      <c r="L625" s="4">
        <v>10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203</v>
      </c>
      <c r="F626" s="4">
        <f>ROUND(Source!Q614,O626)</f>
        <v>1.22</v>
      </c>
      <c r="G626" s="4" t="s">
        <v>90</v>
      </c>
      <c r="H626" s="4" t="s">
        <v>91</v>
      </c>
      <c r="I626" s="4"/>
      <c r="J626" s="4"/>
      <c r="K626" s="4">
        <v>203</v>
      </c>
      <c r="L626" s="4">
        <v>11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1.22</v>
      </c>
      <c r="X626" s="4">
        <v>1</v>
      </c>
      <c r="Y626" s="4">
        <v>1.22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231</v>
      </c>
      <c r="F627" s="4">
        <f>ROUND(Source!BB614,O627)</f>
        <v>0</v>
      </c>
      <c r="G627" s="4" t="s">
        <v>92</v>
      </c>
      <c r="H627" s="4" t="s">
        <v>93</v>
      </c>
      <c r="I627" s="4"/>
      <c r="J627" s="4"/>
      <c r="K627" s="4">
        <v>231</v>
      </c>
      <c r="L627" s="4">
        <v>12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204</v>
      </c>
      <c r="F628" s="4">
        <f>ROUND(Source!R614,O628)</f>
        <v>0</v>
      </c>
      <c r="G628" s="4" t="s">
        <v>94</v>
      </c>
      <c r="H628" s="4" t="s">
        <v>95</v>
      </c>
      <c r="I628" s="4"/>
      <c r="J628" s="4"/>
      <c r="K628" s="4">
        <v>204</v>
      </c>
      <c r="L628" s="4">
        <v>13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205</v>
      </c>
      <c r="F629" s="4">
        <f>ROUND(Source!S614,O629)</f>
        <v>235449.73</v>
      </c>
      <c r="G629" s="4" t="s">
        <v>96</v>
      </c>
      <c r="H629" s="4" t="s">
        <v>97</v>
      </c>
      <c r="I629" s="4"/>
      <c r="J629" s="4"/>
      <c r="K629" s="4">
        <v>205</v>
      </c>
      <c r="L629" s="4">
        <v>14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235449.73</v>
      </c>
      <c r="X629" s="4">
        <v>1</v>
      </c>
      <c r="Y629" s="4">
        <v>235449.73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232</v>
      </c>
      <c r="F630" s="4">
        <f>ROUND(Source!BC614,O630)</f>
        <v>0</v>
      </c>
      <c r="G630" s="4" t="s">
        <v>98</v>
      </c>
      <c r="H630" s="4" t="s">
        <v>99</v>
      </c>
      <c r="I630" s="4"/>
      <c r="J630" s="4"/>
      <c r="K630" s="4">
        <v>232</v>
      </c>
      <c r="L630" s="4">
        <v>15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214</v>
      </c>
      <c r="F631" s="4">
        <f>ROUND(Source!AS614,O631)</f>
        <v>0</v>
      </c>
      <c r="G631" s="4" t="s">
        <v>100</v>
      </c>
      <c r="H631" s="4" t="s">
        <v>101</v>
      </c>
      <c r="I631" s="4"/>
      <c r="J631" s="4"/>
      <c r="K631" s="4">
        <v>214</v>
      </c>
      <c r="L631" s="4">
        <v>16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0</v>
      </c>
      <c r="X631" s="4">
        <v>1</v>
      </c>
      <c r="Y631" s="4">
        <v>0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215</v>
      </c>
      <c r="F632" s="4">
        <f>ROUND(Source!AT614,O632)</f>
        <v>0</v>
      </c>
      <c r="G632" s="4" t="s">
        <v>102</v>
      </c>
      <c r="H632" s="4" t="s">
        <v>103</v>
      </c>
      <c r="I632" s="4"/>
      <c r="J632" s="4"/>
      <c r="K632" s="4">
        <v>215</v>
      </c>
      <c r="L632" s="4">
        <v>17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217</v>
      </c>
      <c r="F633" s="4">
        <f>ROUND(Source!AU614,O633)</f>
        <v>426872.96</v>
      </c>
      <c r="G633" s="4" t="s">
        <v>104</v>
      </c>
      <c r="H633" s="4" t="s">
        <v>105</v>
      </c>
      <c r="I633" s="4"/>
      <c r="J633" s="4"/>
      <c r="K633" s="4">
        <v>217</v>
      </c>
      <c r="L633" s="4">
        <v>18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426872.96</v>
      </c>
      <c r="X633" s="4">
        <v>1</v>
      </c>
      <c r="Y633" s="4">
        <v>426872.96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230</v>
      </c>
      <c r="F634" s="4">
        <f>ROUND(Source!BA614,O634)</f>
        <v>0</v>
      </c>
      <c r="G634" s="4" t="s">
        <v>106</v>
      </c>
      <c r="H634" s="4" t="s">
        <v>107</v>
      </c>
      <c r="I634" s="4"/>
      <c r="J634" s="4"/>
      <c r="K634" s="4">
        <v>230</v>
      </c>
      <c r="L634" s="4">
        <v>19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206</v>
      </c>
      <c r="F635" s="4">
        <f>ROUND(Source!T614,O635)</f>
        <v>0</v>
      </c>
      <c r="G635" s="4" t="s">
        <v>108</v>
      </c>
      <c r="H635" s="4" t="s">
        <v>109</v>
      </c>
      <c r="I635" s="4"/>
      <c r="J635" s="4"/>
      <c r="K635" s="4">
        <v>206</v>
      </c>
      <c r="L635" s="4">
        <v>20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0</v>
      </c>
      <c r="X635" s="4">
        <v>1</v>
      </c>
      <c r="Y635" s="4">
        <v>0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207</v>
      </c>
      <c r="F636" s="4">
        <f>Source!U614</f>
        <v>378.05</v>
      </c>
      <c r="G636" s="4" t="s">
        <v>110</v>
      </c>
      <c r="H636" s="4" t="s">
        <v>111</v>
      </c>
      <c r="I636" s="4"/>
      <c r="J636" s="4"/>
      <c r="K636" s="4">
        <v>207</v>
      </c>
      <c r="L636" s="4">
        <v>21</v>
      </c>
      <c r="M636" s="4">
        <v>3</v>
      </c>
      <c r="N636" s="4" t="s">
        <v>3</v>
      </c>
      <c r="O636" s="4">
        <v>-1</v>
      </c>
      <c r="P636" s="4"/>
      <c r="Q636" s="4"/>
      <c r="R636" s="4"/>
      <c r="S636" s="4"/>
      <c r="T636" s="4"/>
      <c r="U636" s="4"/>
      <c r="V636" s="4"/>
      <c r="W636" s="4">
        <v>378.05</v>
      </c>
      <c r="X636" s="4">
        <v>1</v>
      </c>
      <c r="Y636" s="4">
        <v>378.05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208</v>
      </c>
      <c r="F637" s="4">
        <f>Source!V614</f>
        <v>0</v>
      </c>
      <c r="G637" s="4" t="s">
        <v>112</v>
      </c>
      <c r="H637" s="4" t="s">
        <v>113</v>
      </c>
      <c r="I637" s="4"/>
      <c r="J637" s="4"/>
      <c r="K637" s="4">
        <v>208</v>
      </c>
      <c r="L637" s="4">
        <v>22</v>
      </c>
      <c r="M637" s="4">
        <v>3</v>
      </c>
      <c r="N637" s="4" t="s">
        <v>3</v>
      </c>
      <c r="O637" s="4">
        <v>-1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209</v>
      </c>
      <c r="F638" s="4">
        <f>ROUND(Source!W614,O638)</f>
        <v>0</v>
      </c>
      <c r="G638" s="4" t="s">
        <v>114</v>
      </c>
      <c r="H638" s="4" t="s">
        <v>115</v>
      </c>
      <c r="I638" s="4"/>
      <c r="J638" s="4"/>
      <c r="K638" s="4">
        <v>209</v>
      </c>
      <c r="L638" s="4">
        <v>23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0</v>
      </c>
      <c r="X638" s="4">
        <v>1</v>
      </c>
      <c r="Y638" s="4">
        <v>0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233</v>
      </c>
      <c r="F639" s="4">
        <f>ROUND(Source!BD614,O639)</f>
        <v>0</v>
      </c>
      <c r="G639" s="4" t="s">
        <v>116</v>
      </c>
      <c r="H639" s="4" t="s">
        <v>117</v>
      </c>
      <c r="I639" s="4"/>
      <c r="J639" s="4"/>
      <c r="K639" s="4">
        <v>233</v>
      </c>
      <c r="L639" s="4">
        <v>24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210</v>
      </c>
      <c r="F640" s="4">
        <f>ROUND(Source!X614,O640)</f>
        <v>164814.82</v>
      </c>
      <c r="G640" s="4" t="s">
        <v>118</v>
      </c>
      <c r="H640" s="4" t="s">
        <v>119</v>
      </c>
      <c r="I640" s="4"/>
      <c r="J640" s="4"/>
      <c r="K640" s="4">
        <v>210</v>
      </c>
      <c r="L640" s="4">
        <v>25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164814.82</v>
      </c>
      <c r="X640" s="4">
        <v>1</v>
      </c>
      <c r="Y640" s="4">
        <v>164814.82</v>
      </c>
      <c r="Z640" s="4"/>
      <c r="AA640" s="4"/>
      <c r="AB640" s="4"/>
    </row>
    <row r="641" spans="1:245" x14ac:dyDescent="0.2">
      <c r="A641" s="4">
        <v>50</v>
      </c>
      <c r="B641" s="4">
        <v>0</v>
      </c>
      <c r="C641" s="4">
        <v>0</v>
      </c>
      <c r="D641" s="4">
        <v>1</v>
      </c>
      <c r="E641" s="4">
        <v>211</v>
      </c>
      <c r="F641" s="4">
        <f>ROUND(Source!Y614,O641)</f>
        <v>23544.959999999999</v>
      </c>
      <c r="G641" s="4" t="s">
        <v>120</v>
      </c>
      <c r="H641" s="4" t="s">
        <v>121</v>
      </c>
      <c r="I641" s="4"/>
      <c r="J641" s="4"/>
      <c r="K641" s="4">
        <v>211</v>
      </c>
      <c r="L641" s="4">
        <v>26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23544.959999999999</v>
      </c>
      <c r="X641" s="4">
        <v>1</v>
      </c>
      <c r="Y641" s="4">
        <v>23544.959999999999</v>
      </c>
      <c r="Z641" s="4"/>
      <c r="AA641" s="4"/>
      <c r="AB641" s="4"/>
    </row>
    <row r="642" spans="1:245" x14ac:dyDescent="0.2">
      <c r="A642" s="4">
        <v>50</v>
      </c>
      <c r="B642" s="4">
        <v>0</v>
      </c>
      <c r="C642" s="4">
        <v>0</v>
      </c>
      <c r="D642" s="4">
        <v>1</v>
      </c>
      <c r="E642" s="4">
        <v>224</v>
      </c>
      <c r="F642" s="4">
        <f>ROUND(Source!AR614,O642)</f>
        <v>426872.96</v>
      </c>
      <c r="G642" s="4" t="s">
        <v>122</v>
      </c>
      <c r="H642" s="4" t="s">
        <v>123</v>
      </c>
      <c r="I642" s="4"/>
      <c r="J642" s="4"/>
      <c r="K642" s="4">
        <v>224</v>
      </c>
      <c r="L642" s="4">
        <v>27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426872.96</v>
      </c>
      <c r="X642" s="4">
        <v>1</v>
      </c>
      <c r="Y642" s="4">
        <v>426872.96</v>
      </c>
      <c r="Z642" s="4"/>
      <c r="AA642" s="4"/>
      <c r="AB642" s="4"/>
    </row>
    <row r="644" spans="1:245" x14ac:dyDescent="0.2">
      <c r="A644" s="1">
        <v>5</v>
      </c>
      <c r="B644" s="1">
        <v>1</v>
      </c>
      <c r="C644" s="1"/>
      <c r="D644" s="1">
        <f>ROW(A665)</f>
        <v>665</v>
      </c>
      <c r="E644" s="1"/>
      <c r="F644" s="1" t="s">
        <v>14</v>
      </c>
      <c r="G644" s="1" t="s">
        <v>469</v>
      </c>
      <c r="H644" s="1" t="s">
        <v>3</v>
      </c>
      <c r="I644" s="1">
        <v>0</v>
      </c>
      <c r="J644" s="1"/>
      <c r="K644" s="1">
        <v>0</v>
      </c>
      <c r="L644" s="1"/>
      <c r="M644" s="1" t="s">
        <v>3</v>
      </c>
      <c r="N644" s="1"/>
      <c r="O644" s="1"/>
      <c r="P644" s="1"/>
      <c r="Q644" s="1"/>
      <c r="R644" s="1"/>
      <c r="S644" s="1">
        <v>0</v>
      </c>
      <c r="T644" s="1"/>
      <c r="U644" s="1" t="s">
        <v>3</v>
      </c>
      <c r="V644" s="1">
        <v>0</v>
      </c>
      <c r="W644" s="1"/>
      <c r="X644" s="1"/>
      <c r="Y644" s="1"/>
      <c r="Z644" s="1"/>
      <c r="AA644" s="1"/>
      <c r="AB644" s="1" t="s">
        <v>3</v>
      </c>
      <c r="AC644" s="1" t="s">
        <v>3</v>
      </c>
      <c r="AD644" s="1" t="s">
        <v>3</v>
      </c>
      <c r="AE644" s="1" t="s">
        <v>3</v>
      </c>
      <c r="AF644" s="1" t="s">
        <v>3</v>
      </c>
      <c r="AG644" s="1" t="s">
        <v>3</v>
      </c>
      <c r="AH644" s="1"/>
      <c r="AI644" s="1"/>
      <c r="AJ644" s="1"/>
      <c r="AK644" s="1"/>
      <c r="AL644" s="1"/>
      <c r="AM644" s="1"/>
      <c r="AN644" s="1"/>
      <c r="AO644" s="1"/>
      <c r="AP644" s="1" t="s">
        <v>3</v>
      </c>
      <c r="AQ644" s="1" t="s">
        <v>3</v>
      </c>
      <c r="AR644" s="1" t="s">
        <v>3</v>
      </c>
      <c r="AS644" s="1"/>
      <c r="AT644" s="1"/>
      <c r="AU644" s="1"/>
      <c r="AV644" s="1"/>
      <c r="AW644" s="1"/>
      <c r="AX644" s="1"/>
      <c r="AY644" s="1"/>
      <c r="AZ644" s="1" t="s">
        <v>3</v>
      </c>
      <c r="BA644" s="1"/>
      <c r="BB644" s="1" t="s">
        <v>3</v>
      </c>
      <c r="BC644" s="1" t="s">
        <v>3</v>
      </c>
      <c r="BD644" s="1" t="s">
        <v>3</v>
      </c>
      <c r="BE644" s="1" t="s">
        <v>3</v>
      </c>
      <c r="BF644" s="1" t="s">
        <v>3</v>
      </c>
      <c r="BG644" s="1" t="s">
        <v>3</v>
      </c>
      <c r="BH644" s="1" t="s">
        <v>3</v>
      </c>
      <c r="BI644" s="1" t="s">
        <v>3</v>
      </c>
      <c r="BJ644" s="1" t="s">
        <v>3</v>
      </c>
      <c r="BK644" s="1" t="s">
        <v>3</v>
      </c>
      <c r="BL644" s="1" t="s">
        <v>3</v>
      </c>
      <c r="BM644" s="1" t="s">
        <v>3</v>
      </c>
      <c r="BN644" s="1" t="s">
        <v>3</v>
      </c>
      <c r="BO644" s="1" t="s">
        <v>3</v>
      </c>
      <c r="BP644" s="1" t="s">
        <v>3</v>
      </c>
      <c r="BQ644" s="1"/>
      <c r="BR644" s="1"/>
      <c r="BS644" s="1"/>
      <c r="BT644" s="1"/>
      <c r="BU644" s="1"/>
      <c r="BV644" s="1"/>
      <c r="BW644" s="1"/>
      <c r="BX644" s="1">
        <v>0</v>
      </c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>
        <v>0</v>
      </c>
    </row>
    <row r="646" spans="1:245" x14ac:dyDescent="0.2">
      <c r="A646" s="2">
        <v>52</v>
      </c>
      <c r="B646" s="2">
        <f t="shared" ref="B646:G646" si="464">B665</f>
        <v>1</v>
      </c>
      <c r="C646" s="2">
        <f t="shared" si="464"/>
        <v>5</v>
      </c>
      <c r="D646" s="2">
        <f t="shared" si="464"/>
        <v>644</v>
      </c>
      <c r="E646" s="2">
        <f t="shared" si="464"/>
        <v>0</v>
      </c>
      <c r="F646" s="2" t="str">
        <f t="shared" si="464"/>
        <v>Новый подраздел</v>
      </c>
      <c r="G646" s="2" t="str">
        <f t="shared" si="464"/>
        <v>Наружное архитектурное освещение</v>
      </c>
      <c r="H646" s="2"/>
      <c r="I646" s="2"/>
      <c r="J646" s="2"/>
      <c r="K646" s="2"/>
      <c r="L646" s="2"/>
      <c r="M646" s="2"/>
      <c r="N646" s="2"/>
      <c r="O646" s="2">
        <f t="shared" ref="O646:AT646" si="465">O665</f>
        <v>210193.05</v>
      </c>
      <c r="P646" s="2">
        <f t="shared" si="465"/>
        <v>3762.81</v>
      </c>
      <c r="Q646" s="2">
        <f t="shared" si="465"/>
        <v>312.72000000000003</v>
      </c>
      <c r="R646" s="2">
        <f t="shared" si="465"/>
        <v>198.29</v>
      </c>
      <c r="S646" s="2">
        <f t="shared" si="465"/>
        <v>206117.52</v>
      </c>
      <c r="T646" s="2">
        <f t="shared" si="465"/>
        <v>0</v>
      </c>
      <c r="U646" s="2">
        <f t="shared" si="465"/>
        <v>400.88</v>
      </c>
      <c r="V646" s="2">
        <f t="shared" si="465"/>
        <v>0</v>
      </c>
      <c r="W646" s="2">
        <f t="shared" si="465"/>
        <v>0</v>
      </c>
      <c r="X646" s="2">
        <f t="shared" si="465"/>
        <v>144282.26</v>
      </c>
      <c r="Y646" s="2">
        <f t="shared" si="465"/>
        <v>20611.759999999998</v>
      </c>
      <c r="Z646" s="2">
        <f t="shared" si="465"/>
        <v>0</v>
      </c>
      <c r="AA646" s="2">
        <f t="shared" si="465"/>
        <v>0</v>
      </c>
      <c r="AB646" s="2">
        <f t="shared" si="465"/>
        <v>210193.05</v>
      </c>
      <c r="AC646" s="2">
        <f t="shared" si="465"/>
        <v>3762.81</v>
      </c>
      <c r="AD646" s="2">
        <f t="shared" si="465"/>
        <v>312.72000000000003</v>
      </c>
      <c r="AE646" s="2">
        <f t="shared" si="465"/>
        <v>198.29</v>
      </c>
      <c r="AF646" s="2">
        <f t="shared" si="465"/>
        <v>206117.52</v>
      </c>
      <c r="AG646" s="2">
        <f t="shared" si="465"/>
        <v>0</v>
      </c>
      <c r="AH646" s="2">
        <f t="shared" si="465"/>
        <v>400.88</v>
      </c>
      <c r="AI646" s="2">
        <f t="shared" si="465"/>
        <v>0</v>
      </c>
      <c r="AJ646" s="2">
        <f t="shared" si="465"/>
        <v>0</v>
      </c>
      <c r="AK646" s="2">
        <f t="shared" si="465"/>
        <v>144282.26</v>
      </c>
      <c r="AL646" s="2">
        <f t="shared" si="465"/>
        <v>20611.759999999998</v>
      </c>
      <c r="AM646" s="2">
        <f t="shared" si="465"/>
        <v>0</v>
      </c>
      <c r="AN646" s="2">
        <f t="shared" si="465"/>
        <v>0</v>
      </c>
      <c r="AO646" s="2">
        <f t="shared" si="465"/>
        <v>0</v>
      </c>
      <c r="AP646" s="2">
        <f t="shared" si="465"/>
        <v>0</v>
      </c>
      <c r="AQ646" s="2">
        <f t="shared" si="465"/>
        <v>0</v>
      </c>
      <c r="AR646" s="2">
        <f t="shared" si="465"/>
        <v>375301.22</v>
      </c>
      <c r="AS646" s="2">
        <f t="shared" si="465"/>
        <v>0</v>
      </c>
      <c r="AT646" s="2">
        <f t="shared" si="465"/>
        <v>0</v>
      </c>
      <c r="AU646" s="2">
        <f t="shared" ref="AU646:BZ646" si="466">AU665</f>
        <v>375301.22</v>
      </c>
      <c r="AV646" s="2">
        <f t="shared" si="466"/>
        <v>3762.81</v>
      </c>
      <c r="AW646" s="2">
        <f t="shared" si="466"/>
        <v>3762.81</v>
      </c>
      <c r="AX646" s="2">
        <f t="shared" si="466"/>
        <v>0</v>
      </c>
      <c r="AY646" s="2">
        <f t="shared" si="466"/>
        <v>3762.81</v>
      </c>
      <c r="AZ646" s="2">
        <f t="shared" si="466"/>
        <v>0</v>
      </c>
      <c r="BA646" s="2">
        <f t="shared" si="466"/>
        <v>0</v>
      </c>
      <c r="BB646" s="2">
        <f t="shared" si="466"/>
        <v>0</v>
      </c>
      <c r="BC646" s="2">
        <f t="shared" si="466"/>
        <v>0</v>
      </c>
      <c r="BD646" s="2">
        <f t="shared" si="466"/>
        <v>0</v>
      </c>
      <c r="BE646" s="2">
        <f t="shared" si="466"/>
        <v>0</v>
      </c>
      <c r="BF646" s="2">
        <f t="shared" si="466"/>
        <v>0</v>
      </c>
      <c r="BG646" s="2">
        <f t="shared" si="466"/>
        <v>0</v>
      </c>
      <c r="BH646" s="2">
        <f t="shared" si="466"/>
        <v>0</v>
      </c>
      <c r="BI646" s="2">
        <f t="shared" si="466"/>
        <v>0</v>
      </c>
      <c r="BJ646" s="2">
        <f t="shared" si="466"/>
        <v>0</v>
      </c>
      <c r="BK646" s="2">
        <f t="shared" si="466"/>
        <v>0</v>
      </c>
      <c r="BL646" s="2">
        <f t="shared" si="466"/>
        <v>0</v>
      </c>
      <c r="BM646" s="2">
        <f t="shared" si="466"/>
        <v>0</v>
      </c>
      <c r="BN646" s="2">
        <f t="shared" si="466"/>
        <v>0</v>
      </c>
      <c r="BO646" s="2">
        <f t="shared" si="466"/>
        <v>0</v>
      </c>
      <c r="BP646" s="2">
        <f t="shared" si="466"/>
        <v>0</v>
      </c>
      <c r="BQ646" s="2">
        <f t="shared" si="466"/>
        <v>0</v>
      </c>
      <c r="BR646" s="2">
        <f t="shared" si="466"/>
        <v>0</v>
      </c>
      <c r="BS646" s="2">
        <f t="shared" si="466"/>
        <v>0</v>
      </c>
      <c r="BT646" s="2">
        <f t="shared" si="466"/>
        <v>0</v>
      </c>
      <c r="BU646" s="2">
        <f t="shared" si="466"/>
        <v>0</v>
      </c>
      <c r="BV646" s="2">
        <f t="shared" si="466"/>
        <v>0</v>
      </c>
      <c r="BW646" s="2">
        <f t="shared" si="466"/>
        <v>0</v>
      </c>
      <c r="BX646" s="2">
        <f t="shared" si="466"/>
        <v>0</v>
      </c>
      <c r="BY646" s="2">
        <f t="shared" si="466"/>
        <v>0</v>
      </c>
      <c r="BZ646" s="2">
        <f t="shared" si="466"/>
        <v>0</v>
      </c>
      <c r="CA646" s="2">
        <f t="shared" ref="CA646:DF646" si="467">CA665</f>
        <v>375301.22</v>
      </c>
      <c r="CB646" s="2">
        <f t="shared" si="467"/>
        <v>0</v>
      </c>
      <c r="CC646" s="2">
        <f t="shared" si="467"/>
        <v>0</v>
      </c>
      <c r="CD646" s="2">
        <f t="shared" si="467"/>
        <v>375301.22</v>
      </c>
      <c r="CE646" s="2">
        <f t="shared" si="467"/>
        <v>3762.81</v>
      </c>
      <c r="CF646" s="2">
        <f t="shared" si="467"/>
        <v>3762.81</v>
      </c>
      <c r="CG646" s="2">
        <f t="shared" si="467"/>
        <v>0</v>
      </c>
      <c r="CH646" s="2">
        <f t="shared" si="467"/>
        <v>3762.81</v>
      </c>
      <c r="CI646" s="2">
        <f t="shared" si="467"/>
        <v>0</v>
      </c>
      <c r="CJ646" s="2">
        <f t="shared" si="467"/>
        <v>0</v>
      </c>
      <c r="CK646" s="2">
        <f t="shared" si="467"/>
        <v>0</v>
      </c>
      <c r="CL646" s="2">
        <f t="shared" si="467"/>
        <v>0</v>
      </c>
      <c r="CM646" s="2">
        <f t="shared" si="467"/>
        <v>0</v>
      </c>
      <c r="CN646" s="2">
        <f t="shared" si="467"/>
        <v>0</v>
      </c>
      <c r="CO646" s="2">
        <f t="shared" si="467"/>
        <v>0</v>
      </c>
      <c r="CP646" s="2">
        <f t="shared" si="467"/>
        <v>0</v>
      </c>
      <c r="CQ646" s="2">
        <f t="shared" si="467"/>
        <v>0</v>
      </c>
      <c r="CR646" s="2">
        <f t="shared" si="467"/>
        <v>0</v>
      </c>
      <c r="CS646" s="2">
        <f t="shared" si="467"/>
        <v>0</v>
      </c>
      <c r="CT646" s="2">
        <f t="shared" si="467"/>
        <v>0</v>
      </c>
      <c r="CU646" s="2">
        <f t="shared" si="467"/>
        <v>0</v>
      </c>
      <c r="CV646" s="2">
        <f t="shared" si="467"/>
        <v>0</v>
      </c>
      <c r="CW646" s="2">
        <f t="shared" si="467"/>
        <v>0</v>
      </c>
      <c r="CX646" s="2">
        <f t="shared" si="467"/>
        <v>0</v>
      </c>
      <c r="CY646" s="2">
        <f t="shared" si="467"/>
        <v>0</v>
      </c>
      <c r="CZ646" s="2">
        <f t="shared" si="467"/>
        <v>0</v>
      </c>
      <c r="DA646" s="2">
        <f t="shared" si="467"/>
        <v>0</v>
      </c>
      <c r="DB646" s="2">
        <f t="shared" si="467"/>
        <v>0</v>
      </c>
      <c r="DC646" s="2">
        <f t="shared" si="467"/>
        <v>0</v>
      </c>
      <c r="DD646" s="2">
        <f t="shared" si="467"/>
        <v>0</v>
      </c>
      <c r="DE646" s="2">
        <f t="shared" si="467"/>
        <v>0</v>
      </c>
      <c r="DF646" s="2">
        <f t="shared" si="467"/>
        <v>0</v>
      </c>
      <c r="DG646" s="3">
        <f t="shared" ref="DG646:EL646" si="468">DG665</f>
        <v>0</v>
      </c>
      <c r="DH646" s="3">
        <f t="shared" si="468"/>
        <v>0</v>
      </c>
      <c r="DI646" s="3">
        <f t="shared" si="468"/>
        <v>0</v>
      </c>
      <c r="DJ646" s="3">
        <f t="shared" si="468"/>
        <v>0</v>
      </c>
      <c r="DK646" s="3">
        <f t="shared" si="468"/>
        <v>0</v>
      </c>
      <c r="DL646" s="3">
        <f t="shared" si="468"/>
        <v>0</v>
      </c>
      <c r="DM646" s="3">
        <f t="shared" si="468"/>
        <v>0</v>
      </c>
      <c r="DN646" s="3">
        <f t="shared" si="468"/>
        <v>0</v>
      </c>
      <c r="DO646" s="3">
        <f t="shared" si="468"/>
        <v>0</v>
      </c>
      <c r="DP646" s="3">
        <f t="shared" si="468"/>
        <v>0</v>
      </c>
      <c r="DQ646" s="3">
        <f t="shared" si="468"/>
        <v>0</v>
      </c>
      <c r="DR646" s="3">
        <f t="shared" si="468"/>
        <v>0</v>
      </c>
      <c r="DS646" s="3">
        <f t="shared" si="468"/>
        <v>0</v>
      </c>
      <c r="DT646" s="3">
        <f t="shared" si="468"/>
        <v>0</v>
      </c>
      <c r="DU646" s="3">
        <f t="shared" si="468"/>
        <v>0</v>
      </c>
      <c r="DV646" s="3">
        <f t="shared" si="468"/>
        <v>0</v>
      </c>
      <c r="DW646" s="3">
        <f t="shared" si="468"/>
        <v>0</v>
      </c>
      <c r="DX646" s="3">
        <f t="shared" si="468"/>
        <v>0</v>
      </c>
      <c r="DY646" s="3">
        <f t="shared" si="468"/>
        <v>0</v>
      </c>
      <c r="DZ646" s="3">
        <f t="shared" si="468"/>
        <v>0</v>
      </c>
      <c r="EA646" s="3">
        <f t="shared" si="468"/>
        <v>0</v>
      </c>
      <c r="EB646" s="3">
        <f t="shared" si="468"/>
        <v>0</v>
      </c>
      <c r="EC646" s="3">
        <f t="shared" si="468"/>
        <v>0</v>
      </c>
      <c r="ED646" s="3">
        <f t="shared" si="468"/>
        <v>0</v>
      </c>
      <c r="EE646" s="3">
        <f t="shared" si="468"/>
        <v>0</v>
      </c>
      <c r="EF646" s="3">
        <f t="shared" si="468"/>
        <v>0</v>
      </c>
      <c r="EG646" s="3">
        <f t="shared" si="468"/>
        <v>0</v>
      </c>
      <c r="EH646" s="3">
        <f t="shared" si="468"/>
        <v>0</v>
      </c>
      <c r="EI646" s="3">
        <f t="shared" si="468"/>
        <v>0</v>
      </c>
      <c r="EJ646" s="3">
        <f t="shared" si="468"/>
        <v>0</v>
      </c>
      <c r="EK646" s="3">
        <f t="shared" si="468"/>
        <v>0</v>
      </c>
      <c r="EL646" s="3">
        <f t="shared" si="468"/>
        <v>0</v>
      </c>
      <c r="EM646" s="3">
        <f t="shared" ref="EM646:FR646" si="469">EM665</f>
        <v>0</v>
      </c>
      <c r="EN646" s="3">
        <f t="shared" si="469"/>
        <v>0</v>
      </c>
      <c r="EO646" s="3">
        <f t="shared" si="469"/>
        <v>0</v>
      </c>
      <c r="EP646" s="3">
        <f t="shared" si="469"/>
        <v>0</v>
      </c>
      <c r="EQ646" s="3">
        <f t="shared" si="469"/>
        <v>0</v>
      </c>
      <c r="ER646" s="3">
        <f t="shared" si="469"/>
        <v>0</v>
      </c>
      <c r="ES646" s="3">
        <f t="shared" si="469"/>
        <v>0</v>
      </c>
      <c r="ET646" s="3">
        <f t="shared" si="469"/>
        <v>0</v>
      </c>
      <c r="EU646" s="3">
        <f t="shared" si="469"/>
        <v>0</v>
      </c>
      <c r="EV646" s="3">
        <f t="shared" si="469"/>
        <v>0</v>
      </c>
      <c r="EW646" s="3">
        <f t="shared" si="469"/>
        <v>0</v>
      </c>
      <c r="EX646" s="3">
        <f t="shared" si="469"/>
        <v>0</v>
      </c>
      <c r="EY646" s="3">
        <f t="shared" si="469"/>
        <v>0</v>
      </c>
      <c r="EZ646" s="3">
        <f t="shared" si="469"/>
        <v>0</v>
      </c>
      <c r="FA646" s="3">
        <f t="shared" si="469"/>
        <v>0</v>
      </c>
      <c r="FB646" s="3">
        <f t="shared" si="469"/>
        <v>0</v>
      </c>
      <c r="FC646" s="3">
        <f t="shared" si="469"/>
        <v>0</v>
      </c>
      <c r="FD646" s="3">
        <f t="shared" si="469"/>
        <v>0</v>
      </c>
      <c r="FE646" s="3">
        <f t="shared" si="469"/>
        <v>0</v>
      </c>
      <c r="FF646" s="3">
        <f t="shared" si="469"/>
        <v>0</v>
      </c>
      <c r="FG646" s="3">
        <f t="shared" si="469"/>
        <v>0</v>
      </c>
      <c r="FH646" s="3">
        <f t="shared" si="469"/>
        <v>0</v>
      </c>
      <c r="FI646" s="3">
        <f t="shared" si="469"/>
        <v>0</v>
      </c>
      <c r="FJ646" s="3">
        <f t="shared" si="469"/>
        <v>0</v>
      </c>
      <c r="FK646" s="3">
        <f t="shared" si="469"/>
        <v>0</v>
      </c>
      <c r="FL646" s="3">
        <f t="shared" si="469"/>
        <v>0</v>
      </c>
      <c r="FM646" s="3">
        <f t="shared" si="469"/>
        <v>0</v>
      </c>
      <c r="FN646" s="3">
        <f t="shared" si="469"/>
        <v>0</v>
      </c>
      <c r="FO646" s="3">
        <f t="shared" si="469"/>
        <v>0</v>
      </c>
      <c r="FP646" s="3">
        <f t="shared" si="469"/>
        <v>0</v>
      </c>
      <c r="FQ646" s="3">
        <f t="shared" si="469"/>
        <v>0</v>
      </c>
      <c r="FR646" s="3">
        <f t="shared" si="469"/>
        <v>0</v>
      </c>
      <c r="FS646" s="3">
        <f t="shared" ref="FS646:GX646" si="470">FS665</f>
        <v>0</v>
      </c>
      <c r="FT646" s="3">
        <f t="shared" si="470"/>
        <v>0</v>
      </c>
      <c r="FU646" s="3">
        <f t="shared" si="470"/>
        <v>0</v>
      </c>
      <c r="FV646" s="3">
        <f t="shared" si="470"/>
        <v>0</v>
      </c>
      <c r="FW646" s="3">
        <f t="shared" si="470"/>
        <v>0</v>
      </c>
      <c r="FX646" s="3">
        <f t="shared" si="470"/>
        <v>0</v>
      </c>
      <c r="FY646" s="3">
        <f t="shared" si="470"/>
        <v>0</v>
      </c>
      <c r="FZ646" s="3">
        <f t="shared" si="470"/>
        <v>0</v>
      </c>
      <c r="GA646" s="3">
        <f t="shared" si="470"/>
        <v>0</v>
      </c>
      <c r="GB646" s="3">
        <f t="shared" si="470"/>
        <v>0</v>
      </c>
      <c r="GC646" s="3">
        <f t="shared" si="470"/>
        <v>0</v>
      </c>
      <c r="GD646" s="3">
        <f t="shared" si="470"/>
        <v>0</v>
      </c>
      <c r="GE646" s="3">
        <f t="shared" si="470"/>
        <v>0</v>
      </c>
      <c r="GF646" s="3">
        <f t="shared" si="470"/>
        <v>0</v>
      </c>
      <c r="GG646" s="3">
        <f t="shared" si="470"/>
        <v>0</v>
      </c>
      <c r="GH646" s="3">
        <f t="shared" si="470"/>
        <v>0</v>
      </c>
      <c r="GI646" s="3">
        <f t="shared" si="470"/>
        <v>0</v>
      </c>
      <c r="GJ646" s="3">
        <f t="shared" si="470"/>
        <v>0</v>
      </c>
      <c r="GK646" s="3">
        <f t="shared" si="470"/>
        <v>0</v>
      </c>
      <c r="GL646" s="3">
        <f t="shared" si="470"/>
        <v>0</v>
      </c>
      <c r="GM646" s="3">
        <f t="shared" si="470"/>
        <v>0</v>
      </c>
      <c r="GN646" s="3">
        <f t="shared" si="470"/>
        <v>0</v>
      </c>
      <c r="GO646" s="3">
        <f t="shared" si="470"/>
        <v>0</v>
      </c>
      <c r="GP646" s="3">
        <f t="shared" si="470"/>
        <v>0</v>
      </c>
      <c r="GQ646" s="3">
        <f t="shared" si="470"/>
        <v>0</v>
      </c>
      <c r="GR646" s="3">
        <f t="shared" si="470"/>
        <v>0</v>
      </c>
      <c r="GS646" s="3">
        <f t="shared" si="470"/>
        <v>0</v>
      </c>
      <c r="GT646" s="3">
        <f t="shared" si="470"/>
        <v>0</v>
      </c>
      <c r="GU646" s="3">
        <f t="shared" si="470"/>
        <v>0</v>
      </c>
      <c r="GV646" s="3">
        <f t="shared" si="470"/>
        <v>0</v>
      </c>
      <c r="GW646" s="3">
        <f t="shared" si="470"/>
        <v>0</v>
      </c>
      <c r="GX646" s="3">
        <f t="shared" si="470"/>
        <v>0</v>
      </c>
    </row>
    <row r="648" spans="1:245" x14ac:dyDescent="0.2">
      <c r="A648">
        <v>17</v>
      </c>
      <c r="B648">
        <v>1</v>
      </c>
      <c r="D648">
        <f>ROW(EtalonRes!A356)</f>
        <v>356</v>
      </c>
      <c r="E648" t="s">
        <v>3</v>
      </c>
      <c r="F648" t="s">
        <v>470</v>
      </c>
      <c r="G648" t="s">
        <v>471</v>
      </c>
      <c r="H648" t="s">
        <v>32</v>
      </c>
      <c r="I648">
        <v>1</v>
      </c>
      <c r="J648">
        <v>0</v>
      </c>
      <c r="K648">
        <v>1</v>
      </c>
      <c r="O648">
        <f t="shared" ref="O648:O663" si="471">ROUND(CP648,2)</f>
        <v>9471.86</v>
      </c>
      <c r="P648">
        <f t="shared" ref="P648:P663" si="472">ROUND(CQ648*I648,2)</f>
        <v>0</v>
      </c>
      <c r="Q648">
        <f t="shared" ref="Q648:Q663" si="473">ROUND(CR648*I648,2)</f>
        <v>0</v>
      </c>
      <c r="R648">
        <f t="shared" ref="R648:R663" si="474">ROUND(CS648*I648,2)</f>
        <v>0</v>
      </c>
      <c r="S648">
        <f t="shared" ref="S648:S663" si="475">ROUND(CT648*I648,2)</f>
        <v>9471.86</v>
      </c>
      <c r="T648">
        <f t="shared" ref="T648:T663" si="476">ROUND(CU648*I648,2)</f>
        <v>0</v>
      </c>
      <c r="U648">
        <f t="shared" ref="U648:U663" si="477">CV648*I648</f>
        <v>15.34</v>
      </c>
      <c r="V648">
        <f t="shared" ref="V648:V663" si="478">CW648*I648</f>
        <v>0</v>
      </c>
      <c r="W648">
        <f t="shared" ref="W648:W663" si="479">ROUND(CX648*I648,2)</f>
        <v>0</v>
      </c>
      <c r="X648">
        <f t="shared" ref="X648:X663" si="480">ROUND(CY648,2)</f>
        <v>6630.3</v>
      </c>
      <c r="Y648">
        <f t="shared" ref="Y648:Y663" si="481">ROUND(CZ648,2)</f>
        <v>947.19</v>
      </c>
      <c r="AA648">
        <v>-1</v>
      </c>
      <c r="AB648">
        <f t="shared" ref="AB648:AB663" si="482">ROUND((AC648+AD648+AF648),6)</f>
        <v>9471.86</v>
      </c>
      <c r="AC648">
        <f>ROUND(((ES648*118)),6)</f>
        <v>0</v>
      </c>
      <c r="AD648">
        <f>ROUND(((((ET648*118))-((EU648*118)))+AE648),6)</f>
        <v>0</v>
      </c>
      <c r="AE648">
        <f>ROUND(((EU648*118)),6)</f>
        <v>0</v>
      </c>
      <c r="AF648">
        <f>ROUND(((EV648*118)),6)</f>
        <v>9471.86</v>
      </c>
      <c r="AG648">
        <f t="shared" ref="AG648:AG663" si="483">ROUND((AP648),6)</f>
        <v>0</v>
      </c>
      <c r="AH648">
        <f>((EW648*118))</f>
        <v>15.34</v>
      </c>
      <c r="AI648">
        <f>((EX648*118))</f>
        <v>0</v>
      </c>
      <c r="AJ648">
        <f t="shared" ref="AJ648:AJ663" si="484">(AS648)</f>
        <v>0</v>
      </c>
      <c r="AK648">
        <v>80.27</v>
      </c>
      <c r="AL648">
        <v>0</v>
      </c>
      <c r="AM648">
        <v>0</v>
      </c>
      <c r="AN648">
        <v>0</v>
      </c>
      <c r="AO648">
        <v>80.27</v>
      </c>
      <c r="AP648">
        <v>0</v>
      </c>
      <c r="AQ648">
        <v>0.13</v>
      </c>
      <c r="AR648">
        <v>0</v>
      </c>
      <c r="AS648">
        <v>0</v>
      </c>
      <c r="AT648">
        <v>70</v>
      </c>
      <c r="AU648">
        <v>10</v>
      </c>
      <c r="AV648">
        <v>1</v>
      </c>
      <c r="AW648">
        <v>1</v>
      </c>
      <c r="AZ648">
        <v>1</v>
      </c>
      <c r="BA648">
        <v>1</v>
      </c>
      <c r="BB648">
        <v>1</v>
      </c>
      <c r="BC648">
        <v>1</v>
      </c>
      <c r="BD648" t="s">
        <v>3</v>
      </c>
      <c r="BE648" t="s">
        <v>3</v>
      </c>
      <c r="BF648" t="s">
        <v>3</v>
      </c>
      <c r="BG648" t="s">
        <v>3</v>
      </c>
      <c r="BH648">
        <v>0</v>
      </c>
      <c r="BI648">
        <v>4</v>
      </c>
      <c r="BJ648" t="s">
        <v>472</v>
      </c>
      <c r="BM648">
        <v>0</v>
      </c>
      <c r="BN648">
        <v>0</v>
      </c>
      <c r="BO648" t="s">
        <v>3</v>
      </c>
      <c r="BP648">
        <v>0</v>
      </c>
      <c r="BQ648">
        <v>1</v>
      </c>
      <c r="BR648">
        <v>0</v>
      </c>
      <c r="BS648">
        <v>1</v>
      </c>
      <c r="BT648">
        <v>1</v>
      </c>
      <c r="BU648">
        <v>1</v>
      </c>
      <c r="BV648">
        <v>1</v>
      </c>
      <c r="BW648">
        <v>1</v>
      </c>
      <c r="BX648">
        <v>1</v>
      </c>
      <c r="BY648" t="s">
        <v>3</v>
      </c>
      <c r="BZ648">
        <v>70</v>
      </c>
      <c r="CA648">
        <v>10</v>
      </c>
      <c r="CB648" t="s">
        <v>3</v>
      </c>
      <c r="CE648">
        <v>0</v>
      </c>
      <c r="CF648">
        <v>0</v>
      </c>
      <c r="CG648">
        <v>0</v>
      </c>
      <c r="CM648">
        <v>0</v>
      </c>
      <c r="CN648" t="s">
        <v>3</v>
      </c>
      <c r="CO648">
        <v>0</v>
      </c>
      <c r="CP648">
        <f t="shared" ref="CP648:CP663" si="485">(P648+Q648+S648)</f>
        <v>9471.86</v>
      </c>
      <c r="CQ648">
        <f t="shared" ref="CQ648:CQ663" si="486">(AC648*BC648*AW648)</f>
        <v>0</v>
      </c>
      <c r="CR648">
        <f>(((((ET648*118))*BB648-((EU648*118))*BS648)+AE648*BS648)*AV648)</f>
        <v>0</v>
      </c>
      <c r="CS648">
        <f t="shared" ref="CS648:CS663" si="487">(AE648*BS648*AV648)</f>
        <v>0</v>
      </c>
      <c r="CT648">
        <f t="shared" ref="CT648:CT663" si="488">(AF648*BA648*AV648)</f>
        <v>9471.86</v>
      </c>
      <c r="CU648">
        <f t="shared" ref="CU648:CU663" si="489">AG648</f>
        <v>0</v>
      </c>
      <c r="CV648">
        <f t="shared" ref="CV648:CV663" si="490">(AH648*AV648)</f>
        <v>15.34</v>
      </c>
      <c r="CW648">
        <f t="shared" ref="CW648:CW663" si="491">AI648</f>
        <v>0</v>
      </c>
      <c r="CX648">
        <f t="shared" ref="CX648:CX663" si="492">AJ648</f>
        <v>0</v>
      </c>
      <c r="CY648">
        <f t="shared" ref="CY648:CY663" si="493">((S648*BZ648)/100)</f>
        <v>6630.3020000000006</v>
      </c>
      <c r="CZ648">
        <f t="shared" ref="CZ648:CZ663" si="494">((S648*CA648)/100)</f>
        <v>947.18600000000004</v>
      </c>
      <c r="DC648" t="s">
        <v>3</v>
      </c>
      <c r="DD648" t="s">
        <v>383</v>
      </c>
      <c r="DE648" t="s">
        <v>383</v>
      </c>
      <c r="DF648" t="s">
        <v>383</v>
      </c>
      <c r="DG648" t="s">
        <v>383</v>
      </c>
      <c r="DH648" t="s">
        <v>3</v>
      </c>
      <c r="DI648" t="s">
        <v>383</v>
      </c>
      <c r="DJ648" t="s">
        <v>383</v>
      </c>
      <c r="DK648" t="s">
        <v>3</v>
      </c>
      <c r="DL648" t="s">
        <v>3</v>
      </c>
      <c r="DM648" t="s">
        <v>3</v>
      </c>
      <c r="DN648">
        <v>0</v>
      </c>
      <c r="DO648">
        <v>0</v>
      </c>
      <c r="DP648">
        <v>1</v>
      </c>
      <c r="DQ648">
        <v>1</v>
      </c>
      <c r="DU648">
        <v>16987630</v>
      </c>
      <c r="DV648" t="s">
        <v>32</v>
      </c>
      <c r="DW648" t="s">
        <v>32</v>
      </c>
      <c r="DX648">
        <v>1</v>
      </c>
      <c r="DZ648" t="s">
        <v>3</v>
      </c>
      <c r="EA648" t="s">
        <v>3</v>
      </c>
      <c r="EB648" t="s">
        <v>3</v>
      </c>
      <c r="EC648" t="s">
        <v>3</v>
      </c>
      <c r="EE648">
        <v>1441815344</v>
      </c>
      <c r="EF648">
        <v>1</v>
      </c>
      <c r="EG648" t="s">
        <v>21</v>
      </c>
      <c r="EH648">
        <v>0</v>
      </c>
      <c r="EI648" t="s">
        <v>3</v>
      </c>
      <c r="EJ648">
        <v>4</v>
      </c>
      <c r="EK648">
        <v>0</v>
      </c>
      <c r="EL648" t="s">
        <v>22</v>
      </c>
      <c r="EM648" t="s">
        <v>23</v>
      </c>
      <c r="EO648" t="s">
        <v>3</v>
      </c>
      <c r="EQ648">
        <v>1024</v>
      </c>
      <c r="ER648">
        <v>80.27</v>
      </c>
      <c r="ES648">
        <v>0</v>
      </c>
      <c r="ET648">
        <v>0</v>
      </c>
      <c r="EU648">
        <v>0</v>
      </c>
      <c r="EV648">
        <v>80.27</v>
      </c>
      <c r="EW648">
        <v>0.13</v>
      </c>
      <c r="EX648">
        <v>0</v>
      </c>
      <c r="EY648">
        <v>0</v>
      </c>
      <c r="FQ648">
        <v>0</v>
      </c>
      <c r="FR648">
        <f t="shared" ref="FR648:FR663" si="495">ROUND(IF(BI648=3,GM648,0),2)</f>
        <v>0</v>
      </c>
      <c r="FS648">
        <v>0</v>
      </c>
      <c r="FX648">
        <v>70</v>
      </c>
      <c r="FY648">
        <v>10</v>
      </c>
      <c r="GA648" t="s">
        <v>3</v>
      </c>
      <c r="GD648">
        <v>0</v>
      </c>
      <c r="GF648">
        <v>-1117044644</v>
      </c>
      <c r="GG648">
        <v>2</v>
      </c>
      <c r="GH648">
        <v>1</v>
      </c>
      <c r="GI648">
        <v>-2</v>
      </c>
      <c r="GJ648">
        <v>0</v>
      </c>
      <c r="GK648">
        <f>ROUND(R648*(R12)/100,2)</f>
        <v>0</v>
      </c>
      <c r="GL648">
        <f t="shared" ref="GL648:GL663" si="496">ROUND(IF(AND(BH648=3,BI648=3,FS648&lt;&gt;0),P648,0),2)</f>
        <v>0</v>
      </c>
      <c r="GM648">
        <f t="shared" ref="GM648:GM663" si="497">ROUND(O648+X648+Y648+GK648,2)+GX648</f>
        <v>17049.349999999999</v>
      </c>
      <c r="GN648">
        <f t="shared" ref="GN648:GN663" si="498">IF(OR(BI648=0,BI648=1),GM648-GX648,0)</f>
        <v>0</v>
      </c>
      <c r="GO648">
        <f t="shared" ref="GO648:GO663" si="499">IF(BI648=2,GM648-GX648,0)</f>
        <v>0</v>
      </c>
      <c r="GP648">
        <f t="shared" ref="GP648:GP663" si="500">IF(BI648=4,GM648-GX648,0)</f>
        <v>17049.349999999999</v>
      </c>
      <c r="GR648">
        <v>0</v>
      </c>
      <c r="GS648">
        <v>3</v>
      </c>
      <c r="GT648">
        <v>0</v>
      </c>
      <c r="GU648" t="s">
        <v>3</v>
      </c>
      <c r="GV648">
        <f t="shared" ref="GV648:GV663" si="501">ROUND((GT648),6)</f>
        <v>0</v>
      </c>
      <c r="GW648">
        <v>1</v>
      </c>
      <c r="GX648">
        <f t="shared" ref="GX648:GX663" si="502">ROUND(HC648*I648,2)</f>
        <v>0</v>
      </c>
      <c r="HA648">
        <v>0</v>
      </c>
      <c r="HB648">
        <v>0</v>
      </c>
      <c r="HC648">
        <f t="shared" ref="HC648:HC663" si="503">GV648*GW648</f>
        <v>0</v>
      </c>
      <c r="HE648" t="s">
        <v>3</v>
      </c>
      <c r="HF648" t="s">
        <v>3</v>
      </c>
      <c r="HM648" t="s">
        <v>3</v>
      </c>
      <c r="HN648" t="s">
        <v>3</v>
      </c>
      <c r="HO648" t="s">
        <v>3</v>
      </c>
      <c r="HP648" t="s">
        <v>3</v>
      </c>
      <c r="HQ648" t="s">
        <v>3</v>
      </c>
      <c r="IK648">
        <v>0</v>
      </c>
    </row>
    <row r="649" spans="1:245" x14ac:dyDescent="0.2">
      <c r="A649">
        <v>17</v>
      </c>
      <c r="B649">
        <v>1</v>
      </c>
      <c r="D649">
        <f>ROW(EtalonRes!A357)</f>
        <v>357</v>
      </c>
      <c r="E649" t="s">
        <v>3</v>
      </c>
      <c r="F649" t="s">
        <v>473</v>
      </c>
      <c r="G649" t="s">
        <v>474</v>
      </c>
      <c r="H649" t="s">
        <v>32</v>
      </c>
      <c r="I649">
        <v>1</v>
      </c>
      <c r="J649">
        <v>0</v>
      </c>
      <c r="K649">
        <v>1</v>
      </c>
      <c r="O649">
        <f t="shared" si="471"/>
        <v>592.79999999999995</v>
      </c>
      <c r="P649">
        <f t="shared" si="472"/>
        <v>0</v>
      </c>
      <c r="Q649">
        <f t="shared" si="473"/>
        <v>0</v>
      </c>
      <c r="R649">
        <f t="shared" si="474"/>
        <v>0</v>
      </c>
      <c r="S649">
        <f t="shared" si="475"/>
        <v>592.79999999999995</v>
      </c>
      <c r="T649">
        <f t="shared" si="476"/>
        <v>0</v>
      </c>
      <c r="U649">
        <f t="shared" si="477"/>
        <v>0.96</v>
      </c>
      <c r="V649">
        <f t="shared" si="478"/>
        <v>0</v>
      </c>
      <c r="W649">
        <f t="shared" si="479"/>
        <v>0</v>
      </c>
      <c r="X649">
        <f t="shared" si="480"/>
        <v>414.96</v>
      </c>
      <c r="Y649">
        <f t="shared" si="481"/>
        <v>59.28</v>
      </c>
      <c r="AA649">
        <v>-1</v>
      </c>
      <c r="AB649">
        <f t="shared" si="482"/>
        <v>592.79999999999995</v>
      </c>
      <c r="AC649">
        <f>ROUND(((ES649*4)),6)</f>
        <v>0</v>
      </c>
      <c r="AD649">
        <f>ROUND(((((ET649*4))-((EU649*4)))+AE649),6)</f>
        <v>0</v>
      </c>
      <c r="AE649">
        <f>ROUND(((EU649*4)),6)</f>
        <v>0</v>
      </c>
      <c r="AF649">
        <f>ROUND(((EV649*4)),6)</f>
        <v>592.79999999999995</v>
      </c>
      <c r="AG649">
        <f t="shared" si="483"/>
        <v>0</v>
      </c>
      <c r="AH649">
        <f>((EW649*4))</f>
        <v>0.96</v>
      </c>
      <c r="AI649">
        <f>((EX649*4))</f>
        <v>0</v>
      </c>
      <c r="AJ649">
        <f t="shared" si="484"/>
        <v>0</v>
      </c>
      <c r="AK649">
        <v>148.19999999999999</v>
      </c>
      <c r="AL649">
        <v>0</v>
      </c>
      <c r="AM649">
        <v>0</v>
      </c>
      <c r="AN649">
        <v>0</v>
      </c>
      <c r="AO649">
        <v>148.19999999999999</v>
      </c>
      <c r="AP649">
        <v>0</v>
      </c>
      <c r="AQ649">
        <v>0.24</v>
      </c>
      <c r="AR649">
        <v>0</v>
      </c>
      <c r="AS649">
        <v>0</v>
      </c>
      <c r="AT649">
        <v>70</v>
      </c>
      <c r="AU649">
        <v>10</v>
      </c>
      <c r="AV649">
        <v>1</v>
      </c>
      <c r="AW649">
        <v>1</v>
      </c>
      <c r="AZ649">
        <v>1</v>
      </c>
      <c r="BA649">
        <v>1</v>
      </c>
      <c r="BB649">
        <v>1</v>
      </c>
      <c r="BC649">
        <v>1</v>
      </c>
      <c r="BD649" t="s">
        <v>3</v>
      </c>
      <c r="BE649" t="s">
        <v>3</v>
      </c>
      <c r="BF649" t="s">
        <v>3</v>
      </c>
      <c r="BG649" t="s">
        <v>3</v>
      </c>
      <c r="BH649">
        <v>0</v>
      </c>
      <c r="BI649">
        <v>4</v>
      </c>
      <c r="BJ649" t="s">
        <v>475</v>
      </c>
      <c r="BM649">
        <v>0</v>
      </c>
      <c r="BN649">
        <v>0</v>
      </c>
      <c r="BO649" t="s">
        <v>3</v>
      </c>
      <c r="BP649">
        <v>0</v>
      </c>
      <c r="BQ649">
        <v>1</v>
      </c>
      <c r="BR649">
        <v>0</v>
      </c>
      <c r="BS649">
        <v>1</v>
      </c>
      <c r="BT649">
        <v>1</v>
      </c>
      <c r="BU649">
        <v>1</v>
      </c>
      <c r="BV649">
        <v>1</v>
      </c>
      <c r="BW649">
        <v>1</v>
      </c>
      <c r="BX649">
        <v>1</v>
      </c>
      <c r="BY649" t="s">
        <v>3</v>
      </c>
      <c r="BZ649">
        <v>70</v>
      </c>
      <c r="CA649">
        <v>10</v>
      </c>
      <c r="CB649" t="s">
        <v>3</v>
      </c>
      <c r="CE649">
        <v>0</v>
      </c>
      <c r="CF649">
        <v>0</v>
      </c>
      <c r="CG649">
        <v>0</v>
      </c>
      <c r="CM649">
        <v>0</v>
      </c>
      <c r="CN649" t="s">
        <v>3</v>
      </c>
      <c r="CO649">
        <v>0</v>
      </c>
      <c r="CP649">
        <f t="shared" si="485"/>
        <v>592.79999999999995</v>
      </c>
      <c r="CQ649">
        <f t="shared" si="486"/>
        <v>0</v>
      </c>
      <c r="CR649">
        <f>(((((ET649*4))*BB649-((EU649*4))*BS649)+AE649*BS649)*AV649)</f>
        <v>0</v>
      </c>
      <c r="CS649">
        <f t="shared" si="487"/>
        <v>0</v>
      </c>
      <c r="CT649">
        <f t="shared" si="488"/>
        <v>592.79999999999995</v>
      </c>
      <c r="CU649">
        <f t="shared" si="489"/>
        <v>0</v>
      </c>
      <c r="CV649">
        <f t="shared" si="490"/>
        <v>0.96</v>
      </c>
      <c r="CW649">
        <f t="shared" si="491"/>
        <v>0</v>
      </c>
      <c r="CX649">
        <f t="shared" si="492"/>
        <v>0</v>
      </c>
      <c r="CY649">
        <f t="shared" si="493"/>
        <v>414.96</v>
      </c>
      <c r="CZ649">
        <f t="shared" si="494"/>
        <v>59.28</v>
      </c>
      <c r="DC649" t="s">
        <v>3</v>
      </c>
      <c r="DD649" t="s">
        <v>20</v>
      </c>
      <c r="DE649" t="s">
        <v>20</v>
      </c>
      <c r="DF649" t="s">
        <v>20</v>
      </c>
      <c r="DG649" t="s">
        <v>20</v>
      </c>
      <c r="DH649" t="s">
        <v>3</v>
      </c>
      <c r="DI649" t="s">
        <v>20</v>
      </c>
      <c r="DJ649" t="s">
        <v>20</v>
      </c>
      <c r="DK649" t="s">
        <v>3</v>
      </c>
      <c r="DL649" t="s">
        <v>3</v>
      </c>
      <c r="DM649" t="s">
        <v>3</v>
      </c>
      <c r="DN649">
        <v>0</v>
      </c>
      <c r="DO649">
        <v>0</v>
      </c>
      <c r="DP649">
        <v>1</v>
      </c>
      <c r="DQ649">
        <v>1</v>
      </c>
      <c r="DU649">
        <v>16987630</v>
      </c>
      <c r="DV649" t="s">
        <v>32</v>
      </c>
      <c r="DW649" t="s">
        <v>32</v>
      </c>
      <c r="DX649">
        <v>1</v>
      </c>
      <c r="DZ649" t="s">
        <v>3</v>
      </c>
      <c r="EA649" t="s">
        <v>3</v>
      </c>
      <c r="EB649" t="s">
        <v>3</v>
      </c>
      <c r="EC649" t="s">
        <v>3</v>
      </c>
      <c r="EE649">
        <v>1441815344</v>
      </c>
      <c r="EF649">
        <v>1</v>
      </c>
      <c r="EG649" t="s">
        <v>21</v>
      </c>
      <c r="EH649">
        <v>0</v>
      </c>
      <c r="EI649" t="s">
        <v>3</v>
      </c>
      <c r="EJ649">
        <v>4</v>
      </c>
      <c r="EK649">
        <v>0</v>
      </c>
      <c r="EL649" t="s">
        <v>22</v>
      </c>
      <c r="EM649" t="s">
        <v>23</v>
      </c>
      <c r="EO649" t="s">
        <v>3</v>
      </c>
      <c r="EQ649">
        <v>1024</v>
      </c>
      <c r="ER649">
        <v>148.19999999999999</v>
      </c>
      <c r="ES649">
        <v>0</v>
      </c>
      <c r="ET649">
        <v>0</v>
      </c>
      <c r="EU649">
        <v>0</v>
      </c>
      <c r="EV649">
        <v>148.19999999999999</v>
      </c>
      <c r="EW649">
        <v>0.24</v>
      </c>
      <c r="EX649">
        <v>0</v>
      </c>
      <c r="EY649">
        <v>0</v>
      </c>
      <c r="FQ649">
        <v>0</v>
      </c>
      <c r="FR649">
        <f t="shared" si="495"/>
        <v>0</v>
      </c>
      <c r="FS649">
        <v>0</v>
      </c>
      <c r="FX649">
        <v>70</v>
      </c>
      <c r="FY649">
        <v>10</v>
      </c>
      <c r="GA649" t="s">
        <v>3</v>
      </c>
      <c r="GD649">
        <v>0</v>
      </c>
      <c r="GF649">
        <v>-2012897458</v>
      </c>
      <c r="GG649">
        <v>2</v>
      </c>
      <c r="GH649">
        <v>1</v>
      </c>
      <c r="GI649">
        <v>-2</v>
      </c>
      <c r="GJ649">
        <v>0</v>
      </c>
      <c r="GK649">
        <f>ROUND(R649*(R12)/100,2)</f>
        <v>0</v>
      </c>
      <c r="GL649">
        <f t="shared" si="496"/>
        <v>0</v>
      </c>
      <c r="GM649">
        <f t="shared" si="497"/>
        <v>1067.04</v>
      </c>
      <c r="GN649">
        <f t="shared" si="498"/>
        <v>0</v>
      </c>
      <c r="GO649">
        <f t="shared" si="499"/>
        <v>0</v>
      </c>
      <c r="GP649">
        <f t="shared" si="500"/>
        <v>1067.04</v>
      </c>
      <c r="GR649">
        <v>0</v>
      </c>
      <c r="GS649">
        <v>3</v>
      </c>
      <c r="GT649">
        <v>0</v>
      </c>
      <c r="GU649" t="s">
        <v>3</v>
      </c>
      <c r="GV649">
        <f t="shared" si="501"/>
        <v>0</v>
      </c>
      <c r="GW649">
        <v>1</v>
      </c>
      <c r="GX649">
        <f t="shared" si="502"/>
        <v>0</v>
      </c>
      <c r="HA649">
        <v>0</v>
      </c>
      <c r="HB649">
        <v>0</v>
      </c>
      <c r="HC649">
        <f t="shared" si="503"/>
        <v>0</v>
      </c>
      <c r="HE649" t="s">
        <v>3</v>
      </c>
      <c r="HF649" t="s">
        <v>3</v>
      </c>
      <c r="HM649" t="s">
        <v>3</v>
      </c>
      <c r="HN649" t="s">
        <v>3</v>
      </c>
      <c r="HO649" t="s">
        <v>3</v>
      </c>
      <c r="HP649" t="s">
        <v>3</v>
      </c>
      <c r="HQ649" t="s">
        <v>3</v>
      </c>
      <c r="IK649">
        <v>0</v>
      </c>
    </row>
    <row r="650" spans="1:245" x14ac:dyDescent="0.2">
      <c r="A650">
        <v>17</v>
      </c>
      <c r="B650">
        <v>1</v>
      </c>
      <c r="D650">
        <f>ROW(EtalonRes!A361)</f>
        <v>361</v>
      </c>
      <c r="E650" t="s">
        <v>476</v>
      </c>
      <c r="F650" t="s">
        <v>477</v>
      </c>
      <c r="G650" t="s">
        <v>478</v>
      </c>
      <c r="H650" t="s">
        <v>32</v>
      </c>
      <c r="I650">
        <v>1</v>
      </c>
      <c r="J650">
        <v>0</v>
      </c>
      <c r="K650">
        <v>1</v>
      </c>
      <c r="O650">
        <f t="shared" si="471"/>
        <v>1065.24</v>
      </c>
      <c r="P650">
        <f t="shared" si="472"/>
        <v>77.239999999999995</v>
      </c>
      <c r="Q650">
        <f t="shared" si="473"/>
        <v>0</v>
      </c>
      <c r="R650">
        <f t="shared" si="474"/>
        <v>0</v>
      </c>
      <c r="S650">
        <f t="shared" si="475"/>
        <v>988</v>
      </c>
      <c r="T650">
        <f t="shared" si="476"/>
        <v>0</v>
      </c>
      <c r="U650">
        <f t="shared" si="477"/>
        <v>1.6</v>
      </c>
      <c r="V650">
        <f t="shared" si="478"/>
        <v>0</v>
      </c>
      <c r="W650">
        <f t="shared" si="479"/>
        <v>0</v>
      </c>
      <c r="X650">
        <f t="shared" si="480"/>
        <v>691.6</v>
      </c>
      <c r="Y650">
        <f t="shared" si="481"/>
        <v>98.8</v>
      </c>
      <c r="AA650">
        <v>1470268931</v>
      </c>
      <c r="AB650">
        <f t="shared" si="482"/>
        <v>1065.24</v>
      </c>
      <c r="AC650">
        <f>ROUND(((ES650*4)),6)</f>
        <v>77.239999999999995</v>
      </c>
      <c r="AD650">
        <f>ROUND(((((ET650*4))-((EU650*4)))+AE650),6)</f>
        <v>0</v>
      </c>
      <c r="AE650">
        <f>ROUND(((EU650*4)),6)</f>
        <v>0</v>
      </c>
      <c r="AF650">
        <f>ROUND(((EV650*4)),6)</f>
        <v>988</v>
      </c>
      <c r="AG650">
        <f t="shared" si="483"/>
        <v>0</v>
      </c>
      <c r="AH650">
        <f>((EW650*4))</f>
        <v>1.6</v>
      </c>
      <c r="AI650">
        <f>((EX650*4))</f>
        <v>0</v>
      </c>
      <c r="AJ650">
        <f t="shared" si="484"/>
        <v>0</v>
      </c>
      <c r="AK650">
        <v>266.31</v>
      </c>
      <c r="AL650">
        <v>19.309999999999999</v>
      </c>
      <c r="AM650">
        <v>0</v>
      </c>
      <c r="AN650">
        <v>0</v>
      </c>
      <c r="AO650">
        <v>247</v>
      </c>
      <c r="AP650">
        <v>0</v>
      </c>
      <c r="AQ650">
        <v>0.4</v>
      </c>
      <c r="AR650">
        <v>0</v>
      </c>
      <c r="AS650">
        <v>0</v>
      </c>
      <c r="AT650">
        <v>70</v>
      </c>
      <c r="AU650">
        <v>10</v>
      </c>
      <c r="AV650">
        <v>1</v>
      </c>
      <c r="AW650">
        <v>1</v>
      </c>
      <c r="AZ650">
        <v>1</v>
      </c>
      <c r="BA650">
        <v>1</v>
      </c>
      <c r="BB650">
        <v>1</v>
      </c>
      <c r="BC650">
        <v>1</v>
      </c>
      <c r="BD650" t="s">
        <v>3</v>
      </c>
      <c r="BE650" t="s">
        <v>3</v>
      </c>
      <c r="BF650" t="s">
        <v>3</v>
      </c>
      <c r="BG650" t="s">
        <v>3</v>
      </c>
      <c r="BH650">
        <v>0</v>
      </c>
      <c r="BI650">
        <v>4</v>
      </c>
      <c r="BJ650" t="s">
        <v>479</v>
      </c>
      <c r="BM650">
        <v>0</v>
      </c>
      <c r="BN650">
        <v>0</v>
      </c>
      <c r="BO650" t="s">
        <v>3</v>
      </c>
      <c r="BP650">
        <v>0</v>
      </c>
      <c r="BQ650">
        <v>1</v>
      </c>
      <c r="BR650">
        <v>0</v>
      </c>
      <c r="BS650">
        <v>1</v>
      </c>
      <c r="BT650">
        <v>1</v>
      </c>
      <c r="BU650">
        <v>1</v>
      </c>
      <c r="BV650">
        <v>1</v>
      </c>
      <c r="BW650">
        <v>1</v>
      </c>
      <c r="BX650">
        <v>1</v>
      </c>
      <c r="BY650" t="s">
        <v>3</v>
      </c>
      <c r="BZ650">
        <v>70</v>
      </c>
      <c r="CA650">
        <v>10</v>
      </c>
      <c r="CB650" t="s">
        <v>3</v>
      </c>
      <c r="CE650">
        <v>0</v>
      </c>
      <c r="CF650">
        <v>0</v>
      </c>
      <c r="CG650">
        <v>0</v>
      </c>
      <c r="CM650">
        <v>0</v>
      </c>
      <c r="CN650" t="s">
        <v>3</v>
      </c>
      <c r="CO650">
        <v>0</v>
      </c>
      <c r="CP650">
        <f t="shared" si="485"/>
        <v>1065.24</v>
      </c>
      <c r="CQ650">
        <f t="shared" si="486"/>
        <v>77.239999999999995</v>
      </c>
      <c r="CR650">
        <f>(((((ET650*4))*BB650-((EU650*4))*BS650)+AE650*BS650)*AV650)</f>
        <v>0</v>
      </c>
      <c r="CS650">
        <f t="shared" si="487"/>
        <v>0</v>
      </c>
      <c r="CT650">
        <f t="shared" si="488"/>
        <v>988</v>
      </c>
      <c r="CU650">
        <f t="shared" si="489"/>
        <v>0</v>
      </c>
      <c r="CV650">
        <f t="shared" si="490"/>
        <v>1.6</v>
      </c>
      <c r="CW650">
        <f t="shared" si="491"/>
        <v>0</v>
      </c>
      <c r="CX650">
        <f t="shared" si="492"/>
        <v>0</v>
      </c>
      <c r="CY650">
        <f t="shared" si="493"/>
        <v>691.6</v>
      </c>
      <c r="CZ650">
        <f t="shared" si="494"/>
        <v>98.8</v>
      </c>
      <c r="DC650" t="s">
        <v>3</v>
      </c>
      <c r="DD650" t="s">
        <v>20</v>
      </c>
      <c r="DE650" t="s">
        <v>20</v>
      </c>
      <c r="DF650" t="s">
        <v>20</v>
      </c>
      <c r="DG650" t="s">
        <v>20</v>
      </c>
      <c r="DH650" t="s">
        <v>3</v>
      </c>
      <c r="DI650" t="s">
        <v>20</v>
      </c>
      <c r="DJ650" t="s">
        <v>20</v>
      </c>
      <c r="DK650" t="s">
        <v>3</v>
      </c>
      <c r="DL650" t="s">
        <v>3</v>
      </c>
      <c r="DM650" t="s">
        <v>3</v>
      </c>
      <c r="DN650">
        <v>0</v>
      </c>
      <c r="DO650">
        <v>0</v>
      </c>
      <c r="DP650">
        <v>1</v>
      </c>
      <c r="DQ650">
        <v>1</v>
      </c>
      <c r="DU650">
        <v>16987630</v>
      </c>
      <c r="DV650" t="s">
        <v>32</v>
      </c>
      <c r="DW650" t="s">
        <v>32</v>
      </c>
      <c r="DX650">
        <v>1</v>
      </c>
      <c r="DZ650" t="s">
        <v>3</v>
      </c>
      <c r="EA650" t="s">
        <v>3</v>
      </c>
      <c r="EB650" t="s">
        <v>3</v>
      </c>
      <c r="EC650" t="s">
        <v>3</v>
      </c>
      <c r="EE650">
        <v>1441815344</v>
      </c>
      <c r="EF650">
        <v>1</v>
      </c>
      <c r="EG650" t="s">
        <v>21</v>
      </c>
      <c r="EH650">
        <v>0</v>
      </c>
      <c r="EI650" t="s">
        <v>3</v>
      </c>
      <c r="EJ650">
        <v>4</v>
      </c>
      <c r="EK650">
        <v>0</v>
      </c>
      <c r="EL650" t="s">
        <v>22</v>
      </c>
      <c r="EM650" t="s">
        <v>23</v>
      </c>
      <c r="EO650" t="s">
        <v>3</v>
      </c>
      <c r="EQ650">
        <v>0</v>
      </c>
      <c r="ER650">
        <v>266.31</v>
      </c>
      <c r="ES650">
        <v>19.309999999999999</v>
      </c>
      <c r="ET650">
        <v>0</v>
      </c>
      <c r="EU650">
        <v>0</v>
      </c>
      <c r="EV650">
        <v>247</v>
      </c>
      <c r="EW650">
        <v>0.4</v>
      </c>
      <c r="EX650">
        <v>0</v>
      </c>
      <c r="EY650">
        <v>0</v>
      </c>
      <c r="FQ650">
        <v>0</v>
      </c>
      <c r="FR650">
        <f t="shared" si="495"/>
        <v>0</v>
      </c>
      <c r="FS650">
        <v>0</v>
      </c>
      <c r="FX650">
        <v>70</v>
      </c>
      <c r="FY650">
        <v>10</v>
      </c>
      <c r="GA650" t="s">
        <v>3</v>
      </c>
      <c r="GD650">
        <v>0</v>
      </c>
      <c r="GF650">
        <v>219189123</v>
      </c>
      <c r="GG650">
        <v>2</v>
      </c>
      <c r="GH650">
        <v>1</v>
      </c>
      <c r="GI650">
        <v>-2</v>
      </c>
      <c r="GJ650">
        <v>0</v>
      </c>
      <c r="GK650">
        <f>ROUND(R650*(R12)/100,2)</f>
        <v>0</v>
      </c>
      <c r="GL650">
        <f t="shared" si="496"/>
        <v>0</v>
      </c>
      <c r="GM650">
        <f t="shared" si="497"/>
        <v>1855.64</v>
      </c>
      <c r="GN650">
        <f t="shared" si="498"/>
        <v>0</v>
      </c>
      <c r="GO650">
        <f t="shared" si="499"/>
        <v>0</v>
      </c>
      <c r="GP650">
        <f t="shared" si="500"/>
        <v>1855.64</v>
      </c>
      <c r="GR650">
        <v>0</v>
      </c>
      <c r="GS650">
        <v>3</v>
      </c>
      <c r="GT650">
        <v>0</v>
      </c>
      <c r="GU650" t="s">
        <v>3</v>
      </c>
      <c r="GV650">
        <f t="shared" si="501"/>
        <v>0</v>
      </c>
      <c r="GW650">
        <v>1</v>
      </c>
      <c r="GX650">
        <f t="shared" si="502"/>
        <v>0</v>
      </c>
      <c r="HA650">
        <v>0</v>
      </c>
      <c r="HB650">
        <v>0</v>
      </c>
      <c r="HC650">
        <f t="shared" si="503"/>
        <v>0</v>
      </c>
      <c r="HE650" t="s">
        <v>3</v>
      </c>
      <c r="HF650" t="s">
        <v>3</v>
      </c>
      <c r="HM650" t="s">
        <v>3</v>
      </c>
      <c r="HN650" t="s">
        <v>3</v>
      </c>
      <c r="HO650" t="s">
        <v>3</v>
      </c>
      <c r="HP650" t="s">
        <v>3</v>
      </c>
      <c r="HQ650" t="s">
        <v>3</v>
      </c>
      <c r="IK650">
        <v>0</v>
      </c>
    </row>
    <row r="651" spans="1:245" x14ac:dyDescent="0.2">
      <c r="A651">
        <v>17</v>
      </c>
      <c r="B651">
        <v>1</v>
      </c>
      <c r="D651">
        <f>ROW(EtalonRes!A363)</f>
        <v>363</v>
      </c>
      <c r="E651" t="s">
        <v>3</v>
      </c>
      <c r="F651" t="s">
        <v>447</v>
      </c>
      <c r="G651" t="s">
        <v>448</v>
      </c>
      <c r="H651" t="s">
        <v>32</v>
      </c>
      <c r="I651">
        <v>4</v>
      </c>
      <c r="J651">
        <v>0</v>
      </c>
      <c r="K651">
        <v>4</v>
      </c>
      <c r="O651">
        <f t="shared" si="471"/>
        <v>296.52</v>
      </c>
      <c r="P651">
        <f t="shared" si="472"/>
        <v>0.12</v>
      </c>
      <c r="Q651">
        <f t="shared" si="473"/>
        <v>0</v>
      </c>
      <c r="R651">
        <f t="shared" si="474"/>
        <v>0</v>
      </c>
      <c r="S651">
        <f t="shared" si="475"/>
        <v>296.39999999999998</v>
      </c>
      <c r="T651">
        <f t="shared" si="476"/>
        <v>0</v>
      </c>
      <c r="U651">
        <f t="shared" si="477"/>
        <v>0.48</v>
      </c>
      <c r="V651">
        <f t="shared" si="478"/>
        <v>0</v>
      </c>
      <c r="W651">
        <f t="shared" si="479"/>
        <v>0</v>
      </c>
      <c r="X651">
        <f t="shared" si="480"/>
        <v>207.48</v>
      </c>
      <c r="Y651">
        <f t="shared" si="481"/>
        <v>29.64</v>
      </c>
      <c r="AA651">
        <v>-1</v>
      </c>
      <c r="AB651">
        <f t="shared" si="482"/>
        <v>74.13</v>
      </c>
      <c r="AC651">
        <f>ROUND(((ES651*3)),6)</f>
        <v>0.03</v>
      </c>
      <c r="AD651">
        <f>ROUND(((((ET651*3))-((EU651*3)))+AE651),6)</f>
        <v>0</v>
      </c>
      <c r="AE651">
        <f>ROUND(((EU651*3)),6)</f>
        <v>0</v>
      </c>
      <c r="AF651">
        <f>ROUND(((EV651*3)),6)</f>
        <v>74.099999999999994</v>
      </c>
      <c r="AG651">
        <f t="shared" si="483"/>
        <v>0</v>
      </c>
      <c r="AH651">
        <f>((EW651*3))</f>
        <v>0.12</v>
      </c>
      <c r="AI651">
        <f>((EX651*3))</f>
        <v>0</v>
      </c>
      <c r="AJ651">
        <f t="shared" si="484"/>
        <v>0</v>
      </c>
      <c r="AK651">
        <v>24.71</v>
      </c>
      <c r="AL651">
        <v>0.01</v>
      </c>
      <c r="AM651">
        <v>0</v>
      </c>
      <c r="AN651">
        <v>0</v>
      </c>
      <c r="AO651">
        <v>24.7</v>
      </c>
      <c r="AP651">
        <v>0</v>
      </c>
      <c r="AQ651">
        <v>0.04</v>
      </c>
      <c r="AR651">
        <v>0</v>
      </c>
      <c r="AS651">
        <v>0</v>
      </c>
      <c r="AT651">
        <v>70</v>
      </c>
      <c r="AU651">
        <v>10</v>
      </c>
      <c r="AV651">
        <v>1</v>
      </c>
      <c r="AW651">
        <v>1</v>
      </c>
      <c r="AZ651">
        <v>1</v>
      </c>
      <c r="BA651">
        <v>1</v>
      </c>
      <c r="BB651">
        <v>1</v>
      </c>
      <c r="BC651">
        <v>1</v>
      </c>
      <c r="BD651" t="s">
        <v>3</v>
      </c>
      <c r="BE651" t="s">
        <v>3</v>
      </c>
      <c r="BF651" t="s">
        <v>3</v>
      </c>
      <c r="BG651" t="s">
        <v>3</v>
      </c>
      <c r="BH651">
        <v>0</v>
      </c>
      <c r="BI651">
        <v>4</v>
      </c>
      <c r="BJ651" t="s">
        <v>449</v>
      </c>
      <c r="BM651">
        <v>0</v>
      </c>
      <c r="BN651">
        <v>0</v>
      </c>
      <c r="BO651" t="s">
        <v>3</v>
      </c>
      <c r="BP651">
        <v>0</v>
      </c>
      <c r="BQ651">
        <v>1</v>
      </c>
      <c r="BR651">
        <v>0</v>
      </c>
      <c r="BS651">
        <v>1</v>
      </c>
      <c r="BT651">
        <v>1</v>
      </c>
      <c r="BU651">
        <v>1</v>
      </c>
      <c r="BV651">
        <v>1</v>
      </c>
      <c r="BW651">
        <v>1</v>
      </c>
      <c r="BX651">
        <v>1</v>
      </c>
      <c r="BY651" t="s">
        <v>3</v>
      </c>
      <c r="BZ651">
        <v>70</v>
      </c>
      <c r="CA651">
        <v>10</v>
      </c>
      <c r="CB651" t="s">
        <v>3</v>
      </c>
      <c r="CE651">
        <v>0</v>
      </c>
      <c r="CF651">
        <v>0</v>
      </c>
      <c r="CG651">
        <v>0</v>
      </c>
      <c r="CM651">
        <v>0</v>
      </c>
      <c r="CN651" t="s">
        <v>3</v>
      </c>
      <c r="CO651">
        <v>0</v>
      </c>
      <c r="CP651">
        <f t="shared" si="485"/>
        <v>296.52</v>
      </c>
      <c r="CQ651">
        <f t="shared" si="486"/>
        <v>0.03</v>
      </c>
      <c r="CR651">
        <f>(((((ET651*3))*BB651-((EU651*3))*BS651)+AE651*BS651)*AV651)</f>
        <v>0</v>
      </c>
      <c r="CS651">
        <f t="shared" si="487"/>
        <v>0</v>
      </c>
      <c r="CT651">
        <f t="shared" si="488"/>
        <v>74.099999999999994</v>
      </c>
      <c r="CU651">
        <f t="shared" si="489"/>
        <v>0</v>
      </c>
      <c r="CV651">
        <f t="shared" si="490"/>
        <v>0.12</v>
      </c>
      <c r="CW651">
        <f t="shared" si="491"/>
        <v>0</v>
      </c>
      <c r="CX651">
        <f t="shared" si="492"/>
        <v>0</v>
      </c>
      <c r="CY651">
        <f t="shared" si="493"/>
        <v>207.48</v>
      </c>
      <c r="CZ651">
        <f t="shared" si="494"/>
        <v>29.64</v>
      </c>
      <c r="DC651" t="s">
        <v>3</v>
      </c>
      <c r="DD651" t="s">
        <v>176</v>
      </c>
      <c r="DE651" t="s">
        <v>176</v>
      </c>
      <c r="DF651" t="s">
        <v>176</v>
      </c>
      <c r="DG651" t="s">
        <v>176</v>
      </c>
      <c r="DH651" t="s">
        <v>3</v>
      </c>
      <c r="DI651" t="s">
        <v>176</v>
      </c>
      <c r="DJ651" t="s">
        <v>176</v>
      </c>
      <c r="DK651" t="s">
        <v>3</v>
      </c>
      <c r="DL651" t="s">
        <v>3</v>
      </c>
      <c r="DM651" t="s">
        <v>3</v>
      </c>
      <c r="DN651">
        <v>0</v>
      </c>
      <c r="DO651">
        <v>0</v>
      </c>
      <c r="DP651">
        <v>1</v>
      </c>
      <c r="DQ651">
        <v>1</v>
      </c>
      <c r="DU651">
        <v>16987630</v>
      </c>
      <c r="DV651" t="s">
        <v>32</v>
      </c>
      <c r="DW651" t="s">
        <v>32</v>
      </c>
      <c r="DX651">
        <v>1</v>
      </c>
      <c r="DZ651" t="s">
        <v>3</v>
      </c>
      <c r="EA651" t="s">
        <v>3</v>
      </c>
      <c r="EB651" t="s">
        <v>3</v>
      </c>
      <c r="EC651" t="s">
        <v>3</v>
      </c>
      <c r="EE651">
        <v>1441815344</v>
      </c>
      <c r="EF651">
        <v>1</v>
      </c>
      <c r="EG651" t="s">
        <v>21</v>
      </c>
      <c r="EH651">
        <v>0</v>
      </c>
      <c r="EI651" t="s">
        <v>3</v>
      </c>
      <c r="EJ651">
        <v>4</v>
      </c>
      <c r="EK651">
        <v>0</v>
      </c>
      <c r="EL651" t="s">
        <v>22</v>
      </c>
      <c r="EM651" t="s">
        <v>23</v>
      </c>
      <c r="EO651" t="s">
        <v>3</v>
      </c>
      <c r="EQ651">
        <v>1024</v>
      </c>
      <c r="ER651">
        <v>24.71</v>
      </c>
      <c r="ES651">
        <v>0.01</v>
      </c>
      <c r="ET651">
        <v>0</v>
      </c>
      <c r="EU651">
        <v>0</v>
      </c>
      <c r="EV651">
        <v>24.7</v>
      </c>
      <c r="EW651">
        <v>0.04</v>
      </c>
      <c r="EX651">
        <v>0</v>
      </c>
      <c r="EY651">
        <v>0</v>
      </c>
      <c r="FQ651">
        <v>0</v>
      </c>
      <c r="FR651">
        <f t="shared" si="495"/>
        <v>0</v>
      </c>
      <c r="FS651">
        <v>0</v>
      </c>
      <c r="FX651">
        <v>70</v>
      </c>
      <c r="FY651">
        <v>10</v>
      </c>
      <c r="GA651" t="s">
        <v>3</v>
      </c>
      <c r="GD651">
        <v>0</v>
      </c>
      <c r="GF651">
        <v>322852978</v>
      </c>
      <c r="GG651">
        <v>2</v>
      </c>
      <c r="GH651">
        <v>1</v>
      </c>
      <c r="GI651">
        <v>-2</v>
      </c>
      <c r="GJ651">
        <v>0</v>
      </c>
      <c r="GK651">
        <f>ROUND(R651*(R12)/100,2)</f>
        <v>0</v>
      </c>
      <c r="GL651">
        <f t="shared" si="496"/>
        <v>0</v>
      </c>
      <c r="GM651">
        <f t="shared" si="497"/>
        <v>533.64</v>
      </c>
      <c r="GN651">
        <f t="shared" si="498"/>
        <v>0</v>
      </c>
      <c r="GO651">
        <f t="shared" si="499"/>
        <v>0</v>
      </c>
      <c r="GP651">
        <f t="shared" si="500"/>
        <v>533.64</v>
      </c>
      <c r="GR651">
        <v>0</v>
      </c>
      <c r="GS651">
        <v>3</v>
      </c>
      <c r="GT651">
        <v>0</v>
      </c>
      <c r="GU651" t="s">
        <v>3</v>
      </c>
      <c r="GV651">
        <f t="shared" si="501"/>
        <v>0</v>
      </c>
      <c r="GW651">
        <v>1</v>
      </c>
      <c r="GX651">
        <f t="shared" si="502"/>
        <v>0</v>
      </c>
      <c r="HA651">
        <v>0</v>
      </c>
      <c r="HB651">
        <v>0</v>
      </c>
      <c r="HC651">
        <f t="shared" si="503"/>
        <v>0</v>
      </c>
      <c r="HE651" t="s">
        <v>3</v>
      </c>
      <c r="HF651" t="s">
        <v>3</v>
      </c>
      <c r="HM651" t="s">
        <v>3</v>
      </c>
      <c r="HN651" t="s">
        <v>3</v>
      </c>
      <c r="HO651" t="s">
        <v>3</v>
      </c>
      <c r="HP651" t="s">
        <v>3</v>
      </c>
      <c r="HQ651" t="s">
        <v>3</v>
      </c>
      <c r="IK651">
        <v>0</v>
      </c>
    </row>
    <row r="652" spans="1:245" x14ac:dyDescent="0.2">
      <c r="A652">
        <v>17</v>
      </c>
      <c r="B652">
        <v>1</v>
      </c>
      <c r="D652">
        <f>ROW(EtalonRes!A366)</f>
        <v>366</v>
      </c>
      <c r="E652" t="s">
        <v>480</v>
      </c>
      <c r="F652" t="s">
        <v>451</v>
      </c>
      <c r="G652" t="s">
        <v>452</v>
      </c>
      <c r="H652" t="s">
        <v>32</v>
      </c>
      <c r="I652">
        <v>4</v>
      </c>
      <c r="J652">
        <v>0</v>
      </c>
      <c r="K652">
        <v>4</v>
      </c>
      <c r="O652">
        <f t="shared" si="471"/>
        <v>2970.76</v>
      </c>
      <c r="P652">
        <f t="shared" si="472"/>
        <v>6.8</v>
      </c>
      <c r="Q652">
        <f t="shared" si="473"/>
        <v>0</v>
      </c>
      <c r="R652">
        <f t="shared" si="474"/>
        <v>0</v>
      </c>
      <c r="S652">
        <f t="shared" si="475"/>
        <v>2963.96</v>
      </c>
      <c r="T652">
        <f t="shared" si="476"/>
        <v>0</v>
      </c>
      <c r="U652">
        <f t="shared" si="477"/>
        <v>4.8</v>
      </c>
      <c r="V652">
        <f t="shared" si="478"/>
        <v>0</v>
      </c>
      <c r="W652">
        <f t="shared" si="479"/>
        <v>0</v>
      </c>
      <c r="X652">
        <f t="shared" si="480"/>
        <v>2074.77</v>
      </c>
      <c r="Y652">
        <f t="shared" si="481"/>
        <v>296.39999999999998</v>
      </c>
      <c r="AA652">
        <v>1470268931</v>
      </c>
      <c r="AB652">
        <f t="shared" si="482"/>
        <v>742.69</v>
      </c>
      <c r="AC652">
        <f>ROUND((ES652),6)</f>
        <v>1.7</v>
      </c>
      <c r="AD652">
        <f>ROUND((((ET652)-(EU652))+AE652),6)</f>
        <v>0</v>
      </c>
      <c r="AE652">
        <f>ROUND((EU652),6)</f>
        <v>0</v>
      </c>
      <c r="AF652">
        <f>ROUND((EV652),6)</f>
        <v>740.99</v>
      </c>
      <c r="AG652">
        <f t="shared" si="483"/>
        <v>0</v>
      </c>
      <c r="AH652">
        <f>(EW652)</f>
        <v>1.2</v>
      </c>
      <c r="AI652">
        <f>(EX652)</f>
        <v>0</v>
      </c>
      <c r="AJ652">
        <f t="shared" si="484"/>
        <v>0</v>
      </c>
      <c r="AK652">
        <v>742.69</v>
      </c>
      <c r="AL652">
        <v>1.7</v>
      </c>
      <c r="AM652">
        <v>0</v>
      </c>
      <c r="AN652">
        <v>0</v>
      </c>
      <c r="AO652">
        <v>740.99</v>
      </c>
      <c r="AP652">
        <v>0</v>
      </c>
      <c r="AQ652">
        <v>1.2</v>
      </c>
      <c r="AR652">
        <v>0</v>
      </c>
      <c r="AS652">
        <v>0</v>
      </c>
      <c r="AT652">
        <v>70</v>
      </c>
      <c r="AU652">
        <v>10</v>
      </c>
      <c r="AV652">
        <v>1</v>
      </c>
      <c r="AW652">
        <v>1</v>
      </c>
      <c r="AZ652">
        <v>1</v>
      </c>
      <c r="BA652">
        <v>1</v>
      </c>
      <c r="BB652">
        <v>1</v>
      </c>
      <c r="BC652">
        <v>1</v>
      </c>
      <c r="BD652" t="s">
        <v>3</v>
      </c>
      <c r="BE652" t="s">
        <v>3</v>
      </c>
      <c r="BF652" t="s">
        <v>3</v>
      </c>
      <c r="BG652" t="s">
        <v>3</v>
      </c>
      <c r="BH652">
        <v>0</v>
      </c>
      <c r="BI652">
        <v>4</v>
      </c>
      <c r="BJ652" t="s">
        <v>453</v>
      </c>
      <c r="BM652">
        <v>0</v>
      </c>
      <c r="BN652">
        <v>0</v>
      </c>
      <c r="BO652" t="s">
        <v>3</v>
      </c>
      <c r="BP652">
        <v>0</v>
      </c>
      <c r="BQ652">
        <v>1</v>
      </c>
      <c r="BR652">
        <v>0</v>
      </c>
      <c r="BS652">
        <v>1</v>
      </c>
      <c r="BT652">
        <v>1</v>
      </c>
      <c r="BU652">
        <v>1</v>
      </c>
      <c r="BV652">
        <v>1</v>
      </c>
      <c r="BW652">
        <v>1</v>
      </c>
      <c r="BX652">
        <v>1</v>
      </c>
      <c r="BY652" t="s">
        <v>3</v>
      </c>
      <c r="BZ652">
        <v>70</v>
      </c>
      <c r="CA652">
        <v>10</v>
      </c>
      <c r="CB652" t="s">
        <v>3</v>
      </c>
      <c r="CE652">
        <v>0</v>
      </c>
      <c r="CF652">
        <v>0</v>
      </c>
      <c r="CG652">
        <v>0</v>
      </c>
      <c r="CM652">
        <v>0</v>
      </c>
      <c r="CN652" t="s">
        <v>3</v>
      </c>
      <c r="CO652">
        <v>0</v>
      </c>
      <c r="CP652">
        <f t="shared" si="485"/>
        <v>2970.76</v>
      </c>
      <c r="CQ652">
        <f t="shared" si="486"/>
        <v>1.7</v>
      </c>
      <c r="CR652">
        <f>((((ET652)*BB652-(EU652)*BS652)+AE652*BS652)*AV652)</f>
        <v>0</v>
      </c>
      <c r="CS652">
        <f t="shared" si="487"/>
        <v>0</v>
      </c>
      <c r="CT652">
        <f t="shared" si="488"/>
        <v>740.99</v>
      </c>
      <c r="CU652">
        <f t="shared" si="489"/>
        <v>0</v>
      </c>
      <c r="CV652">
        <f t="shared" si="490"/>
        <v>1.2</v>
      </c>
      <c r="CW652">
        <f t="shared" si="491"/>
        <v>0</v>
      </c>
      <c r="CX652">
        <f t="shared" si="492"/>
        <v>0</v>
      </c>
      <c r="CY652">
        <f t="shared" si="493"/>
        <v>2074.7719999999999</v>
      </c>
      <c r="CZ652">
        <f t="shared" si="494"/>
        <v>296.39599999999996</v>
      </c>
      <c r="DC652" t="s">
        <v>3</v>
      </c>
      <c r="DD652" t="s">
        <v>3</v>
      </c>
      <c r="DE652" t="s">
        <v>3</v>
      </c>
      <c r="DF652" t="s">
        <v>3</v>
      </c>
      <c r="DG652" t="s">
        <v>3</v>
      </c>
      <c r="DH652" t="s">
        <v>3</v>
      </c>
      <c r="DI652" t="s">
        <v>3</v>
      </c>
      <c r="DJ652" t="s">
        <v>3</v>
      </c>
      <c r="DK652" t="s">
        <v>3</v>
      </c>
      <c r="DL652" t="s">
        <v>3</v>
      </c>
      <c r="DM652" t="s">
        <v>3</v>
      </c>
      <c r="DN652">
        <v>0</v>
      </c>
      <c r="DO652">
        <v>0</v>
      </c>
      <c r="DP652">
        <v>1</v>
      </c>
      <c r="DQ652">
        <v>1</v>
      </c>
      <c r="DU652">
        <v>16987630</v>
      </c>
      <c r="DV652" t="s">
        <v>32</v>
      </c>
      <c r="DW652" t="s">
        <v>32</v>
      </c>
      <c r="DX652">
        <v>1</v>
      </c>
      <c r="DZ652" t="s">
        <v>3</v>
      </c>
      <c r="EA652" t="s">
        <v>3</v>
      </c>
      <c r="EB652" t="s">
        <v>3</v>
      </c>
      <c r="EC652" t="s">
        <v>3</v>
      </c>
      <c r="EE652">
        <v>1441815344</v>
      </c>
      <c r="EF652">
        <v>1</v>
      </c>
      <c r="EG652" t="s">
        <v>21</v>
      </c>
      <c r="EH652">
        <v>0</v>
      </c>
      <c r="EI652" t="s">
        <v>3</v>
      </c>
      <c r="EJ652">
        <v>4</v>
      </c>
      <c r="EK652">
        <v>0</v>
      </c>
      <c r="EL652" t="s">
        <v>22</v>
      </c>
      <c r="EM652" t="s">
        <v>23</v>
      </c>
      <c r="EO652" t="s">
        <v>3</v>
      </c>
      <c r="EQ652">
        <v>0</v>
      </c>
      <c r="ER652">
        <v>742.69</v>
      </c>
      <c r="ES652">
        <v>1.7</v>
      </c>
      <c r="ET652">
        <v>0</v>
      </c>
      <c r="EU652">
        <v>0</v>
      </c>
      <c r="EV652">
        <v>740.99</v>
      </c>
      <c r="EW652">
        <v>1.2</v>
      </c>
      <c r="EX652">
        <v>0</v>
      </c>
      <c r="EY652">
        <v>0</v>
      </c>
      <c r="FQ652">
        <v>0</v>
      </c>
      <c r="FR652">
        <f t="shared" si="495"/>
        <v>0</v>
      </c>
      <c r="FS652">
        <v>0</v>
      </c>
      <c r="FX652">
        <v>70</v>
      </c>
      <c r="FY652">
        <v>10</v>
      </c>
      <c r="GA652" t="s">
        <v>3</v>
      </c>
      <c r="GD652">
        <v>0</v>
      </c>
      <c r="GF652">
        <v>-773177281</v>
      </c>
      <c r="GG652">
        <v>2</v>
      </c>
      <c r="GH652">
        <v>1</v>
      </c>
      <c r="GI652">
        <v>-2</v>
      </c>
      <c r="GJ652">
        <v>0</v>
      </c>
      <c r="GK652">
        <f>ROUND(R652*(R12)/100,2)</f>
        <v>0</v>
      </c>
      <c r="GL652">
        <f t="shared" si="496"/>
        <v>0</v>
      </c>
      <c r="GM652">
        <f t="shared" si="497"/>
        <v>5341.93</v>
      </c>
      <c r="GN652">
        <f t="shared" si="498"/>
        <v>0</v>
      </c>
      <c r="GO652">
        <f t="shared" si="499"/>
        <v>0</v>
      </c>
      <c r="GP652">
        <f t="shared" si="500"/>
        <v>5341.93</v>
      </c>
      <c r="GR652">
        <v>0</v>
      </c>
      <c r="GS652">
        <v>3</v>
      </c>
      <c r="GT652">
        <v>0</v>
      </c>
      <c r="GU652" t="s">
        <v>3</v>
      </c>
      <c r="GV652">
        <f t="shared" si="501"/>
        <v>0</v>
      </c>
      <c r="GW652">
        <v>1</v>
      </c>
      <c r="GX652">
        <f t="shared" si="502"/>
        <v>0</v>
      </c>
      <c r="HA652">
        <v>0</v>
      </c>
      <c r="HB652">
        <v>0</v>
      </c>
      <c r="HC652">
        <f t="shared" si="503"/>
        <v>0</v>
      </c>
      <c r="HE652" t="s">
        <v>3</v>
      </c>
      <c r="HF652" t="s">
        <v>3</v>
      </c>
      <c r="HM652" t="s">
        <v>3</v>
      </c>
      <c r="HN652" t="s">
        <v>3</v>
      </c>
      <c r="HO652" t="s">
        <v>3</v>
      </c>
      <c r="HP652" t="s">
        <v>3</v>
      </c>
      <c r="HQ652" t="s">
        <v>3</v>
      </c>
      <c r="IK652">
        <v>0</v>
      </c>
    </row>
    <row r="653" spans="1:245" x14ac:dyDescent="0.2">
      <c r="A653">
        <v>17</v>
      </c>
      <c r="B653">
        <v>1</v>
      </c>
      <c r="D653">
        <f>ROW(EtalonRes!A367)</f>
        <v>367</v>
      </c>
      <c r="E653" t="s">
        <v>3</v>
      </c>
      <c r="F653" t="s">
        <v>481</v>
      </c>
      <c r="G653" t="s">
        <v>482</v>
      </c>
      <c r="H653" t="s">
        <v>32</v>
      </c>
      <c r="I653">
        <v>2</v>
      </c>
      <c r="J653">
        <v>0</v>
      </c>
      <c r="K653">
        <v>2</v>
      </c>
      <c r="O653">
        <f t="shared" si="471"/>
        <v>259.32</v>
      </c>
      <c r="P653">
        <f t="shared" si="472"/>
        <v>0</v>
      </c>
      <c r="Q653">
        <f t="shared" si="473"/>
        <v>0</v>
      </c>
      <c r="R653">
        <f t="shared" si="474"/>
        <v>0</v>
      </c>
      <c r="S653">
        <f t="shared" si="475"/>
        <v>259.32</v>
      </c>
      <c r="T653">
        <f t="shared" si="476"/>
        <v>0</v>
      </c>
      <c r="U653">
        <f t="shared" si="477"/>
        <v>0.42000000000000004</v>
      </c>
      <c r="V653">
        <f t="shared" si="478"/>
        <v>0</v>
      </c>
      <c r="W653">
        <f t="shared" si="479"/>
        <v>0</v>
      </c>
      <c r="X653">
        <f t="shared" si="480"/>
        <v>181.52</v>
      </c>
      <c r="Y653">
        <f t="shared" si="481"/>
        <v>25.93</v>
      </c>
      <c r="AA653">
        <v>-1</v>
      </c>
      <c r="AB653">
        <f t="shared" si="482"/>
        <v>129.66</v>
      </c>
      <c r="AC653">
        <f>ROUND(((ES653*3)),6)</f>
        <v>0</v>
      </c>
      <c r="AD653">
        <f>ROUND(((((ET653*3))-((EU653*3)))+AE653),6)</f>
        <v>0</v>
      </c>
      <c r="AE653">
        <f>ROUND(((EU653*3)),6)</f>
        <v>0</v>
      </c>
      <c r="AF653">
        <f>ROUND(((EV653*3)),6)</f>
        <v>129.66</v>
      </c>
      <c r="AG653">
        <f t="shared" si="483"/>
        <v>0</v>
      </c>
      <c r="AH653">
        <f>((EW653*3))</f>
        <v>0.21000000000000002</v>
      </c>
      <c r="AI653">
        <f>((EX653*3))</f>
        <v>0</v>
      </c>
      <c r="AJ653">
        <f t="shared" si="484"/>
        <v>0</v>
      </c>
      <c r="AK653">
        <v>43.22</v>
      </c>
      <c r="AL653">
        <v>0</v>
      </c>
      <c r="AM653">
        <v>0</v>
      </c>
      <c r="AN653">
        <v>0</v>
      </c>
      <c r="AO653">
        <v>43.22</v>
      </c>
      <c r="AP653">
        <v>0</v>
      </c>
      <c r="AQ653">
        <v>7.0000000000000007E-2</v>
      </c>
      <c r="AR653">
        <v>0</v>
      </c>
      <c r="AS653">
        <v>0</v>
      </c>
      <c r="AT653">
        <v>70</v>
      </c>
      <c r="AU653">
        <v>10</v>
      </c>
      <c r="AV653">
        <v>1</v>
      </c>
      <c r="AW653">
        <v>1</v>
      </c>
      <c r="AZ653">
        <v>1</v>
      </c>
      <c r="BA653">
        <v>1</v>
      </c>
      <c r="BB653">
        <v>1</v>
      </c>
      <c r="BC653">
        <v>1</v>
      </c>
      <c r="BD653" t="s">
        <v>3</v>
      </c>
      <c r="BE653" t="s">
        <v>3</v>
      </c>
      <c r="BF653" t="s">
        <v>3</v>
      </c>
      <c r="BG653" t="s">
        <v>3</v>
      </c>
      <c r="BH653">
        <v>0</v>
      </c>
      <c r="BI653">
        <v>4</v>
      </c>
      <c r="BJ653" t="s">
        <v>483</v>
      </c>
      <c r="BM653">
        <v>0</v>
      </c>
      <c r="BN653">
        <v>0</v>
      </c>
      <c r="BO653" t="s">
        <v>3</v>
      </c>
      <c r="BP653">
        <v>0</v>
      </c>
      <c r="BQ653">
        <v>1</v>
      </c>
      <c r="BR653">
        <v>0</v>
      </c>
      <c r="BS653">
        <v>1</v>
      </c>
      <c r="BT653">
        <v>1</v>
      </c>
      <c r="BU653">
        <v>1</v>
      </c>
      <c r="BV653">
        <v>1</v>
      </c>
      <c r="BW653">
        <v>1</v>
      </c>
      <c r="BX653">
        <v>1</v>
      </c>
      <c r="BY653" t="s">
        <v>3</v>
      </c>
      <c r="BZ653">
        <v>70</v>
      </c>
      <c r="CA653">
        <v>10</v>
      </c>
      <c r="CB653" t="s">
        <v>3</v>
      </c>
      <c r="CE653">
        <v>0</v>
      </c>
      <c r="CF653">
        <v>0</v>
      </c>
      <c r="CG653">
        <v>0</v>
      </c>
      <c r="CM653">
        <v>0</v>
      </c>
      <c r="CN653" t="s">
        <v>3</v>
      </c>
      <c r="CO653">
        <v>0</v>
      </c>
      <c r="CP653">
        <f t="shared" si="485"/>
        <v>259.32</v>
      </c>
      <c r="CQ653">
        <f t="shared" si="486"/>
        <v>0</v>
      </c>
      <c r="CR653">
        <f>(((((ET653*3))*BB653-((EU653*3))*BS653)+AE653*BS653)*AV653)</f>
        <v>0</v>
      </c>
      <c r="CS653">
        <f t="shared" si="487"/>
        <v>0</v>
      </c>
      <c r="CT653">
        <f t="shared" si="488"/>
        <v>129.66</v>
      </c>
      <c r="CU653">
        <f t="shared" si="489"/>
        <v>0</v>
      </c>
      <c r="CV653">
        <f t="shared" si="490"/>
        <v>0.21000000000000002</v>
      </c>
      <c r="CW653">
        <f t="shared" si="491"/>
        <v>0</v>
      </c>
      <c r="CX653">
        <f t="shared" si="492"/>
        <v>0</v>
      </c>
      <c r="CY653">
        <f t="shared" si="493"/>
        <v>181.52399999999997</v>
      </c>
      <c r="CZ653">
        <f t="shared" si="494"/>
        <v>25.931999999999999</v>
      </c>
      <c r="DC653" t="s">
        <v>3</v>
      </c>
      <c r="DD653" t="s">
        <v>176</v>
      </c>
      <c r="DE653" t="s">
        <v>176</v>
      </c>
      <c r="DF653" t="s">
        <v>176</v>
      </c>
      <c r="DG653" t="s">
        <v>176</v>
      </c>
      <c r="DH653" t="s">
        <v>3</v>
      </c>
      <c r="DI653" t="s">
        <v>176</v>
      </c>
      <c r="DJ653" t="s">
        <v>176</v>
      </c>
      <c r="DK653" t="s">
        <v>3</v>
      </c>
      <c r="DL653" t="s">
        <v>3</v>
      </c>
      <c r="DM653" t="s">
        <v>3</v>
      </c>
      <c r="DN653">
        <v>0</v>
      </c>
      <c r="DO653">
        <v>0</v>
      </c>
      <c r="DP653">
        <v>1</v>
      </c>
      <c r="DQ653">
        <v>1</v>
      </c>
      <c r="DU653">
        <v>16987630</v>
      </c>
      <c r="DV653" t="s">
        <v>32</v>
      </c>
      <c r="DW653" t="s">
        <v>32</v>
      </c>
      <c r="DX653">
        <v>1</v>
      </c>
      <c r="DZ653" t="s">
        <v>3</v>
      </c>
      <c r="EA653" t="s">
        <v>3</v>
      </c>
      <c r="EB653" t="s">
        <v>3</v>
      </c>
      <c r="EC653" t="s">
        <v>3</v>
      </c>
      <c r="EE653">
        <v>1441815344</v>
      </c>
      <c r="EF653">
        <v>1</v>
      </c>
      <c r="EG653" t="s">
        <v>21</v>
      </c>
      <c r="EH653">
        <v>0</v>
      </c>
      <c r="EI653" t="s">
        <v>3</v>
      </c>
      <c r="EJ653">
        <v>4</v>
      </c>
      <c r="EK653">
        <v>0</v>
      </c>
      <c r="EL653" t="s">
        <v>22</v>
      </c>
      <c r="EM653" t="s">
        <v>23</v>
      </c>
      <c r="EO653" t="s">
        <v>3</v>
      </c>
      <c r="EQ653">
        <v>1836032</v>
      </c>
      <c r="ER653">
        <v>43.22</v>
      </c>
      <c r="ES653">
        <v>0</v>
      </c>
      <c r="ET653">
        <v>0</v>
      </c>
      <c r="EU653">
        <v>0</v>
      </c>
      <c r="EV653">
        <v>43.22</v>
      </c>
      <c r="EW653">
        <v>7.0000000000000007E-2</v>
      </c>
      <c r="EX653">
        <v>0</v>
      </c>
      <c r="EY653">
        <v>0</v>
      </c>
      <c r="FQ653">
        <v>0</v>
      </c>
      <c r="FR653">
        <f t="shared" si="495"/>
        <v>0</v>
      </c>
      <c r="FS653">
        <v>0</v>
      </c>
      <c r="FX653">
        <v>70</v>
      </c>
      <c r="FY653">
        <v>10</v>
      </c>
      <c r="GA653" t="s">
        <v>3</v>
      </c>
      <c r="GD653">
        <v>0</v>
      </c>
      <c r="GF653">
        <v>1228683251</v>
      </c>
      <c r="GG653">
        <v>2</v>
      </c>
      <c r="GH653">
        <v>1</v>
      </c>
      <c r="GI653">
        <v>-2</v>
      </c>
      <c r="GJ653">
        <v>0</v>
      </c>
      <c r="GK653">
        <f>ROUND(R653*(R12)/100,2)</f>
        <v>0</v>
      </c>
      <c r="GL653">
        <f t="shared" si="496"/>
        <v>0</v>
      </c>
      <c r="GM653">
        <f t="shared" si="497"/>
        <v>466.77</v>
      </c>
      <c r="GN653">
        <f t="shared" si="498"/>
        <v>0</v>
      </c>
      <c r="GO653">
        <f t="shared" si="499"/>
        <v>0</v>
      </c>
      <c r="GP653">
        <f t="shared" si="500"/>
        <v>466.77</v>
      </c>
      <c r="GR653">
        <v>0</v>
      </c>
      <c r="GS653">
        <v>3</v>
      </c>
      <c r="GT653">
        <v>0</v>
      </c>
      <c r="GU653" t="s">
        <v>3</v>
      </c>
      <c r="GV653">
        <f t="shared" si="501"/>
        <v>0</v>
      </c>
      <c r="GW653">
        <v>1</v>
      </c>
      <c r="GX653">
        <f t="shared" si="502"/>
        <v>0</v>
      </c>
      <c r="HA653">
        <v>0</v>
      </c>
      <c r="HB653">
        <v>0</v>
      </c>
      <c r="HC653">
        <f t="shared" si="503"/>
        <v>0</v>
      </c>
      <c r="HE653" t="s">
        <v>3</v>
      </c>
      <c r="HF653" t="s">
        <v>3</v>
      </c>
      <c r="HM653" t="s">
        <v>3</v>
      </c>
      <c r="HN653" t="s">
        <v>3</v>
      </c>
      <c r="HO653" t="s">
        <v>3</v>
      </c>
      <c r="HP653" t="s">
        <v>3</v>
      </c>
      <c r="HQ653" t="s">
        <v>3</v>
      </c>
      <c r="IK653">
        <v>0</v>
      </c>
    </row>
    <row r="654" spans="1:245" x14ac:dyDescent="0.2">
      <c r="A654">
        <v>17</v>
      </c>
      <c r="B654">
        <v>1</v>
      </c>
      <c r="D654">
        <f>ROW(EtalonRes!A373)</f>
        <v>373</v>
      </c>
      <c r="E654" t="s">
        <v>484</v>
      </c>
      <c r="F654" t="s">
        <v>485</v>
      </c>
      <c r="G654" t="s">
        <v>486</v>
      </c>
      <c r="H654" t="s">
        <v>32</v>
      </c>
      <c r="I654">
        <v>2</v>
      </c>
      <c r="J654">
        <v>0</v>
      </c>
      <c r="K654">
        <v>2</v>
      </c>
      <c r="O654">
        <f t="shared" si="471"/>
        <v>2626.18</v>
      </c>
      <c r="P654">
        <f t="shared" si="472"/>
        <v>32.72</v>
      </c>
      <c r="Q654">
        <f t="shared" si="473"/>
        <v>0</v>
      </c>
      <c r="R654">
        <f t="shared" si="474"/>
        <v>0</v>
      </c>
      <c r="S654">
        <f t="shared" si="475"/>
        <v>2593.46</v>
      </c>
      <c r="T654">
        <f t="shared" si="476"/>
        <v>0</v>
      </c>
      <c r="U654">
        <f t="shared" si="477"/>
        <v>4.2</v>
      </c>
      <c r="V654">
        <f t="shared" si="478"/>
        <v>0</v>
      </c>
      <c r="W654">
        <f t="shared" si="479"/>
        <v>0</v>
      </c>
      <c r="X654">
        <f t="shared" si="480"/>
        <v>1815.42</v>
      </c>
      <c r="Y654">
        <f t="shared" si="481"/>
        <v>259.35000000000002</v>
      </c>
      <c r="AA654">
        <v>1470268931</v>
      </c>
      <c r="AB654">
        <f t="shared" si="482"/>
        <v>1313.09</v>
      </c>
      <c r="AC654">
        <f>ROUND((ES654),6)</f>
        <v>16.36</v>
      </c>
      <c r="AD654">
        <f>ROUND((((ET654)-(EU654))+AE654),6)</f>
        <v>0</v>
      </c>
      <c r="AE654">
        <f>ROUND((EU654),6)</f>
        <v>0</v>
      </c>
      <c r="AF654">
        <f>ROUND((EV654),6)</f>
        <v>1296.73</v>
      </c>
      <c r="AG654">
        <f t="shared" si="483"/>
        <v>0</v>
      </c>
      <c r="AH654">
        <f>(EW654)</f>
        <v>2.1</v>
      </c>
      <c r="AI654">
        <f>(EX654)</f>
        <v>0</v>
      </c>
      <c r="AJ654">
        <f t="shared" si="484"/>
        <v>0</v>
      </c>
      <c r="AK654">
        <v>1313.09</v>
      </c>
      <c r="AL654">
        <v>16.36</v>
      </c>
      <c r="AM654">
        <v>0</v>
      </c>
      <c r="AN654">
        <v>0</v>
      </c>
      <c r="AO654">
        <v>1296.73</v>
      </c>
      <c r="AP654">
        <v>0</v>
      </c>
      <c r="AQ654">
        <v>2.1</v>
      </c>
      <c r="AR654">
        <v>0</v>
      </c>
      <c r="AS654">
        <v>0</v>
      </c>
      <c r="AT654">
        <v>70</v>
      </c>
      <c r="AU654">
        <v>10</v>
      </c>
      <c r="AV654">
        <v>1</v>
      </c>
      <c r="AW654">
        <v>1</v>
      </c>
      <c r="AZ654">
        <v>1</v>
      </c>
      <c r="BA654">
        <v>1</v>
      </c>
      <c r="BB654">
        <v>1</v>
      </c>
      <c r="BC654">
        <v>1</v>
      </c>
      <c r="BD654" t="s">
        <v>3</v>
      </c>
      <c r="BE654" t="s">
        <v>3</v>
      </c>
      <c r="BF654" t="s">
        <v>3</v>
      </c>
      <c r="BG654" t="s">
        <v>3</v>
      </c>
      <c r="BH654">
        <v>0</v>
      </c>
      <c r="BI654">
        <v>4</v>
      </c>
      <c r="BJ654" t="s">
        <v>487</v>
      </c>
      <c r="BM654">
        <v>0</v>
      </c>
      <c r="BN654">
        <v>0</v>
      </c>
      <c r="BO654" t="s">
        <v>3</v>
      </c>
      <c r="BP654">
        <v>0</v>
      </c>
      <c r="BQ654">
        <v>1</v>
      </c>
      <c r="BR654">
        <v>0</v>
      </c>
      <c r="BS654">
        <v>1</v>
      </c>
      <c r="BT654">
        <v>1</v>
      </c>
      <c r="BU654">
        <v>1</v>
      </c>
      <c r="BV654">
        <v>1</v>
      </c>
      <c r="BW654">
        <v>1</v>
      </c>
      <c r="BX654">
        <v>1</v>
      </c>
      <c r="BY654" t="s">
        <v>3</v>
      </c>
      <c r="BZ654">
        <v>70</v>
      </c>
      <c r="CA654">
        <v>10</v>
      </c>
      <c r="CB654" t="s">
        <v>3</v>
      </c>
      <c r="CE654">
        <v>0</v>
      </c>
      <c r="CF654">
        <v>0</v>
      </c>
      <c r="CG654">
        <v>0</v>
      </c>
      <c r="CM654">
        <v>0</v>
      </c>
      <c r="CN654" t="s">
        <v>3</v>
      </c>
      <c r="CO654">
        <v>0</v>
      </c>
      <c r="CP654">
        <f t="shared" si="485"/>
        <v>2626.18</v>
      </c>
      <c r="CQ654">
        <f t="shared" si="486"/>
        <v>16.36</v>
      </c>
      <c r="CR654">
        <f>((((ET654)*BB654-(EU654)*BS654)+AE654*BS654)*AV654)</f>
        <v>0</v>
      </c>
      <c r="CS654">
        <f t="shared" si="487"/>
        <v>0</v>
      </c>
      <c r="CT654">
        <f t="shared" si="488"/>
        <v>1296.73</v>
      </c>
      <c r="CU654">
        <f t="shared" si="489"/>
        <v>0</v>
      </c>
      <c r="CV654">
        <f t="shared" si="490"/>
        <v>2.1</v>
      </c>
      <c r="CW654">
        <f t="shared" si="491"/>
        <v>0</v>
      </c>
      <c r="CX654">
        <f t="shared" si="492"/>
        <v>0</v>
      </c>
      <c r="CY654">
        <f t="shared" si="493"/>
        <v>1815.422</v>
      </c>
      <c r="CZ654">
        <f t="shared" si="494"/>
        <v>259.346</v>
      </c>
      <c r="DC654" t="s">
        <v>3</v>
      </c>
      <c r="DD654" t="s">
        <v>3</v>
      </c>
      <c r="DE654" t="s">
        <v>3</v>
      </c>
      <c r="DF654" t="s">
        <v>3</v>
      </c>
      <c r="DG654" t="s">
        <v>3</v>
      </c>
      <c r="DH654" t="s">
        <v>3</v>
      </c>
      <c r="DI654" t="s">
        <v>3</v>
      </c>
      <c r="DJ654" t="s">
        <v>3</v>
      </c>
      <c r="DK654" t="s">
        <v>3</v>
      </c>
      <c r="DL654" t="s">
        <v>3</v>
      </c>
      <c r="DM654" t="s">
        <v>3</v>
      </c>
      <c r="DN654">
        <v>0</v>
      </c>
      <c r="DO654">
        <v>0</v>
      </c>
      <c r="DP654">
        <v>1</v>
      </c>
      <c r="DQ654">
        <v>1</v>
      </c>
      <c r="DU654">
        <v>16987630</v>
      </c>
      <c r="DV654" t="s">
        <v>32</v>
      </c>
      <c r="DW654" t="s">
        <v>32</v>
      </c>
      <c r="DX654">
        <v>1</v>
      </c>
      <c r="DZ654" t="s">
        <v>3</v>
      </c>
      <c r="EA654" t="s">
        <v>3</v>
      </c>
      <c r="EB654" t="s">
        <v>3</v>
      </c>
      <c r="EC654" t="s">
        <v>3</v>
      </c>
      <c r="EE654">
        <v>1441815344</v>
      </c>
      <c r="EF654">
        <v>1</v>
      </c>
      <c r="EG654" t="s">
        <v>21</v>
      </c>
      <c r="EH654">
        <v>0</v>
      </c>
      <c r="EI654" t="s">
        <v>3</v>
      </c>
      <c r="EJ654">
        <v>4</v>
      </c>
      <c r="EK654">
        <v>0</v>
      </c>
      <c r="EL654" t="s">
        <v>22</v>
      </c>
      <c r="EM654" t="s">
        <v>23</v>
      </c>
      <c r="EO654" t="s">
        <v>3</v>
      </c>
      <c r="EQ654">
        <v>1835008</v>
      </c>
      <c r="ER654">
        <v>1313.09</v>
      </c>
      <c r="ES654">
        <v>16.36</v>
      </c>
      <c r="ET654">
        <v>0</v>
      </c>
      <c r="EU654">
        <v>0</v>
      </c>
      <c r="EV654">
        <v>1296.73</v>
      </c>
      <c r="EW654">
        <v>2.1</v>
      </c>
      <c r="EX654">
        <v>0</v>
      </c>
      <c r="EY654">
        <v>0</v>
      </c>
      <c r="FQ654">
        <v>0</v>
      </c>
      <c r="FR654">
        <f t="shared" si="495"/>
        <v>0</v>
      </c>
      <c r="FS654">
        <v>0</v>
      </c>
      <c r="FX654">
        <v>70</v>
      </c>
      <c r="FY654">
        <v>10</v>
      </c>
      <c r="GA654" t="s">
        <v>3</v>
      </c>
      <c r="GD654">
        <v>0</v>
      </c>
      <c r="GF654">
        <v>-139055428</v>
      </c>
      <c r="GG654">
        <v>2</v>
      </c>
      <c r="GH654">
        <v>1</v>
      </c>
      <c r="GI654">
        <v>-2</v>
      </c>
      <c r="GJ654">
        <v>0</v>
      </c>
      <c r="GK654">
        <f>ROUND(R654*(R12)/100,2)</f>
        <v>0</v>
      </c>
      <c r="GL654">
        <f t="shared" si="496"/>
        <v>0</v>
      </c>
      <c r="GM654">
        <f t="shared" si="497"/>
        <v>4700.95</v>
      </c>
      <c r="GN654">
        <f t="shared" si="498"/>
        <v>0</v>
      </c>
      <c r="GO654">
        <f t="shared" si="499"/>
        <v>0</v>
      </c>
      <c r="GP654">
        <f t="shared" si="500"/>
        <v>4700.95</v>
      </c>
      <c r="GR654">
        <v>0</v>
      </c>
      <c r="GS654">
        <v>3</v>
      </c>
      <c r="GT654">
        <v>0</v>
      </c>
      <c r="GU654" t="s">
        <v>3</v>
      </c>
      <c r="GV654">
        <f t="shared" si="501"/>
        <v>0</v>
      </c>
      <c r="GW654">
        <v>1</v>
      </c>
      <c r="GX654">
        <f t="shared" si="502"/>
        <v>0</v>
      </c>
      <c r="HA654">
        <v>0</v>
      </c>
      <c r="HB654">
        <v>0</v>
      </c>
      <c r="HC654">
        <f t="shared" si="503"/>
        <v>0</v>
      </c>
      <c r="HE654" t="s">
        <v>3</v>
      </c>
      <c r="HF654" t="s">
        <v>3</v>
      </c>
      <c r="HM654" t="s">
        <v>3</v>
      </c>
      <c r="HN654" t="s">
        <v>3</v>
      </c>
      <c r="HO654" t="s">
        <v>3</v>
      </c>
      <c r="HP654" t="s">
        <v>3</v>
      </c>
      <c r="HQ654" t="s">
        <v>3</v>
      </c>
      <c r="IK654">
        <v>0</v>
      </c>
    </row>
    <row r="655" spans="1:245" x14ac:dyDescent="0.2">
      <c r="A655">
        <v>17</v>
      </c>
      <c r="B655">
        <v>1</v>
      </c>
      <c r="D655">
        <f>ROW(EtalonRes!A379)</f>
        <v>379</v>
      </c>
      <c r="E655" t="s">
        <v>3</v>
      </c>
      <c r="F655" t="s">
        <v>488</v>
      </c>
      <c r="G655" t="s">
        <v>489</v>
      </c>
      <c r="H655" t="s">
        <v>32</v>
      </c>
      <c r="I655">
        <v>2</v>
      </c>
      <c r="J655">
        <v>0</v>
      </c>
      <c r="K655">
        <v>2</v>
      </c>
      <c r="O655">
        <f t="shared" si="471"/>
        <v>11263.44</v>
      </c>
      <c r="P655">
        <f t="shared" si="472"/>
        <v>148.68</v>
      </c>
      <c r="Q655">
        <f t="shared" si="473"/>
        <v>0</v>
      </c>
      <c r="R655">
        <f t="shared" si="474"/>
        <v>0</v>
      </c>
      <c r="S655">
        <f t="shared" si="475"/>
        <v>11114.76</v>
      </c>
      <c r="T655">
        <f t="shared" si="476"/>
        <v>0</v>
      </c>
      <c r="U655">
        <f t="shared" si="477"/>
        <v>18</v>
      </c>
      <c r="V655">
        <f t="shared" si="478"/>
        <v>0</v>
      </c>
      <c r="W655">
        <f t="shared" si="479"/>
        <v>0</v>
      </c>
      <c r="X655">
        <f t="shared" si="480"/>
        <v>7780.33</v>
      </c>
      <c r="Y655">
        <f t="shared" si="481"/>
        <v>1111.48</v>
      </c>
      <c r="AA655">
        <v>-1</v>
      </c>
      <c r="AB655">
        <f t="shared" si="482"/>
        <v>5631.72</v>
      </c>
      <c r="AC655">
        <f>ROUND(((ES655*6)),6)</f>
        <v>74.34</v>
      </c>
      <c r="AD655">
        <f>ROUND(((((ET655*6))-((EU655*6)))+AE655),6)</f>
        <v>0</v>
      </c>
      <c r="AE655">
        <f>ROUND(((EU655*6)),6)</f>
        <v>0</v>
      </c>
      <c r="AF655">
        <f>ROUND(((EV655*6)),6)</f>
        <v>5557.38</v>
      </c>
      <c r="AG655">
        <f t="shared" si="483"/>
        <v>0</v>
      </c>
      <c r="AH655">
        <f>((EW655*6))</f>
        <v>9</v>
      </c>
      <c r="AI655">
        <f>((EX655*6))</f>
        <v>0</v>
      </c>
      <c r="AJ655">
        <f t="shared" si="484"/>
        <v>0</v>
      </c>
      <c r="AK655">
        <v>938.62</v>
      </c>
      <c r="AL655">
        <v>12.39</v>
      </c>
      <c r="AM655">
        <v>0</v>
      </c>
      <c r="AN655">
        <v>0</v>
      </c>
      <c r="AO655">
        <v>926.23</v>
      </c>
      <c r="AP655">
        <v>0</v>
      </c>
      <c r="AQ655">
        <v>1.5</v>
      </c>
      <c r="AR655">
        <v>0</v>
      </c>
      <c r="AS655">
        <v>0</v>
      </c>
      <c r="AT655">
        <v>70</v>
      </c>
      <c r="AU655">
        <v>10</v>
      </c>
      <c r="AV655">
        <v>1</v>
      </c>
      <c r="AW655">
        <v>1</v>
      </c>
      <c r="AZ655">
        <v>1</v>
      </c>
      <c r="BA655">
        <v>1</v>
      </c>
      <c r="BB655">
        <v>1</v>
      </c>
      <c r="BC655">
        <v>1</v>
      </c>
      <c r="BD655" t="s">
        <v>3</v>
      </c>
      <c r="BE655" t="s">
        <v>3</v>
      </c>
      <c r="BF655" t="s">
        <v>3</v>
      </c>
      <c r="BG655" t="s">
        <v>3</v>
      </c>
      <c r="BH655">
        <v>0</v>
      </c>
      <c r="BI655">
        <v>4</v>
      </c>
      <c r="BJ655" t="s">
        <v>490</v>
      </c>
      <c r="BM655">
        <v>0</v>
      </c>
      <c r="BN655">
        <v>0</v>
      </c>
      <c r="BO655" t="s">
        <v>3</v>
      </c>
      <c r="BP655">
        <v>0</v>
      </c>
      <c r="BQ655">
        <v>1</v>
      </c>
      <c r="BR655">
        <v>0</v>
      </c>
      <c r="BS655">
        <v>1</v>
      </c>
      <c r="BT655">
        <v>1</v>
      </c>
      <c r="BU655">
        <v>1</v>
      </c>
      <c r="BV655">
        <v>1</v>
      </c>
      <c r="BW655">
        <v>1</v>
      </c>
      <c r="BX655">
        <v>1</v>
      </c>
      <c r="BY655" t="s">
        <v>3</v>
      </c>
      <c r="BZ655">
        <v>70</v>
      </c>
      <c r="CA655">
        <v>10</v>
      </c>
      <c r="CB655" t="s">
        <v>3</v>
      </c>
      <c r="CE655">
        <v>0</v>
      </c>
      <c r="CF655">
        <v>0</v>
      </c>
      <c r="CG655">
        <v>0</v>
      </c>
      <c r="CM655">
        <v>0</v>
      </c>
      <c r="CN655" t="s">
        <v>3</v>
      </c>
      <c r="CO655">
        <v>0</v>
      </c>
      <c r="CP655">
        <f t="shared" si="485"/>
        <v>11263.44</v>
      </c>
      <c r="CQ655">
        <f t="shared" si="486"/>
        <v>74.34</v>
      </c>
      <c r="CR655">
        <f>(((((ET655*6))*BB655-((EU655*6))*BS655)+AE655*BS655)*AV655)</f>
        <v>0</v>
      </c>
      <c r="CS655">
        <f t="shared" si="487"/>
        <v>0</v>
      </c>
      <c r="CT655">
        <f t="shared" si="488"/>
        <v>5557.38</v>
      </c>
      <c r="CU655">
        <f t="shared" si="489"/>
        <v>0</v>
      </c>
      <c r="CV655">
        <f t="shared" si="490"/>
        <v>9</v>
      </c>
      <c r="CW655">
        <f t="shared" si="491"/>
        <v>0</v>
      </c>
      <c r="CX655">
        <f t="shared" si="492"/>
        <v>0</v>
      </c>
      <c r="CY655">
        <f t="shared" si="493"/>
        <v>7780.3320000000003</v>
      </c>
      <c r="CZ655">
        <f t="shared" si="494"/>
        <v>1111.4760000000001</v>
      </c>
      <c r="DC655" t="s">
        <v>3</v>
      </c>
      <c r="DD655" t="s">
        <v>491</v>
      </c>
      <c r="DE655" t="s">
        <v>491</v>
      </c>
      <c r="DF655" t="s">
        <v>491</v>
      </c>
      <c r="DG655" t="s">
        <v>491</v>
      </c>
      <c r="DH655" t="s">
        <v>3</v>
      </c>
      <c r="DI655" t="s">
        <v>491</v>
      </c>
      <c r="DJ655" t="s">
        <v>491</v>
      </c>
      <c r="DK655" t="s">
        <v>3</v>
      </c>
      <c r="DL655" t="s">
        <v>3</v>
      </c>
      <c r="DM655" t="s">
        <v>3</v>
      </c>
      <c r="DN655">
        <v>0</v>
      </c>
      <c r="DO655">
        <v>0</v>
      </c>
      <c r="DP655">
        <v>1</v>
      </c>
      <c r="DQ655">
        <v>1</v>
      </c>
      <c r="DU655">
        <v>16987630</v>
      </c>
      <c r="DV655" t="s">
        <v>32</v>
      </c>
      <c r="DW655" t="s">
        <v>32</v>
      </c>
      <c r="DX655">
        <v>1</v>
      </c>
      <c r="DZ655" t="s">
        <v>3</v>
      </c>
      <c r="EA655" t="s">
        <v>3</v>
      </c>
      <c r="EB655" t="s">
        <v>3</v>
      </c>
      <c r="EC655" t="s">
        <v>3</v>
      </c>
      <c r="EE655">
        <v>1441815344</v>
      </c>
      <c r="EF655">
        <v>1</v>
      </c>
      <c r="EG655" t="s">
        <v>21</v>
      </c>
      <c r="EH655">
        <v>0</v>
      </c>
      <c r="EI655" t="s">
        <v>3</v>
      </c>
      <c r="EJ655">
        <v>4</v>
      </c>
      <c r="EK655">
        <v>0</v>
      </c>
      <c r="EL655" t="s">
        <v>22</v>
      </c>
      <c r="EM655" t="s">
        <v>23</v>
      </c>
      <c r="EO655" t="s">
        <v>3</v>
      </c>
      <c r="EQ655">
        <v>1836032</v>
      </c>
      <c r="ER655">
        <v>938.62</v>
      </c>
      <c r="ES655">
        <v>12.39</v>
      </c>
      <c r="ET655">
        <v>0</v>
      </c>
      <c r="EU655">
        <v>0</v>
      </c>
      <c r="EV655">
        <v>926.23</v>
      </c>
      <c r="EW655">
        <v>1.5</v>
      </c>
      <c r="EX655">
        <v>0</v>
      </c>
      <c r="EY655">
        <v>0</v>
      </c>
      <c r="FQ655">
        <v>0</v>
      </c>
      <c r="FR655">
        <f t="shared" si="495"/>
        <v>0</v>
      </c>
      <c r="FS655">
        <v>0</v>
      </c>
      <c r="FX655">
        <v>70</v>
      </c>
      <c r="FY655">
        <v>10</v>
      </c>
      <c r="GA655" t="s">
        <v>3</v>
      </c>
      <c r="GD655">
        <v>0</v>
      </c>
      <c r="GF655">
        <v>-1527887975</v>
      </c>
      <c r="GG655">
        <v>2</v>
      </c>
      <c r="GH655">
        <v>1</v>
      </c>
      <c r="GI655">
        <v>-2</v>
      </c>
      <c r="GJ655">
        <v>0</v>
      </c>
      <c r="GK655">
        <f>ROUND(R655*(R12)/100,2)</f>
        <v>0</v>
      </c>
      <c r="GL655">
        <f t="shared" si="496"/>
        <v>0</v>
      </c>
      <c r="GM655">
        <f t="shared" si="497"/>
        <v>20155.25</v>
      </c>
      <c r="GN655">
        <f t="shared" si="498"/>
        <v>0</v>
      </c>
      <c r="GO655">
        <f t="shared" si="499"/>
        <v>0</v>
      </c>
      <c r="GP655">
        <f t="shared" si="500"/>
        <v>20155.25</v>
      </c>
      <c r="GR655">
        <v>0</v>
      </c>
      <c r="GS655">
        <v>3</v>
      </c>
      <c r="GT655">
        <v>0</v>
      </c>
      <c r="GU655" t="s">
        <v>3</v>
      </c>
      <c r="GV655">
        <f t="shared" si="501"/>
        <v>0</v>
      </c>
      <c r="GW655">
        <v>1</v>
      </c>
      <c r="GX655">
        <f t="shared" si="502"/>
        <v>0</v>
      </c>
      <c r="HA655">
        <v>0</v>
      </c>
      <c r="HB655">
        <v>0</v>
      </c>
      <c r="HC655">
        <f t="shared" si="503"/>
        <v>0</v>
      </c>
      <c r="HE655" t="s">
        <v>3</v>
      </c>
      <c r="HF655" t="s">
        <v>3</v>
      </c>
      <c r="HM655" t="s">
        <v>3</v>
      </c>
      <c r="HN655" t="s">
        <v>3</v>
      </c>
      <c r="HO655" t="s">
        <v>3</v>
      </c>
      <c r="HP655" t="s">
        <v>3</v>
      </c>
      <c r="HQ655" t="s">
        <v>3</v>
      </c>
      <c r="IK655">
        <v>0</v>
      </c>
    </row>
    <row r="656" spans="1:245" x14ac:dyDescent="0.2">
      <c r="A656">
        <v>17</v>
      </c>
      <c r="B656">
        <v>1</v>
      </c>
      <c r="D656">
        <f>ROW(EtalonRes!A380)</f>
        <v>380</v>
      </c>
      <c r="E656" t="s">
        <v>492</v>
      </c>
      <c r="F656" t="s">
        <v>493</v>
      </c>
      <c r="G656" t="s">
        <v>494</v>
      </c>
      <c r="H656" t="s">
        <v>32</v>
      </c>
      <c r="I656">
        <v>3</v>
      </c>
      <c r="J656">
        <v>0</v>
      </c>
      <c r="K656">
        <v>3</v>
      </c>
      <c r="O656">
        <f t="shared" si="471"/>
        <v>2216.4</v>
      </c>
      <c r="P656">
        <f t="shared" si="472"/>
        <v>0</v>
      </c>
      <c r="Q656">
        <f t="shared" si="473"/>
        <v>0</v>
      </c>
      <c r="R656">
        <f t="shared" si="474"/>
        <v>0</v>
      </c>
      <c r="S656">
        <f t="shared" si="475"/>
        <v>2216.4</v>
      </c>
      <c r="T656">
        <f t="shared" si="476"/>
        <v>0</v>
      </c>
      <c r="U656">
        <f t="shared" si="477"/>
        <v>2.88</v>
      </c>
      <c r="V656">
        <f t="shared" si="478"/>
        <v>0</v>
      </c>
      <c r="W656">
        <f t="shared" si="479"/>
        <v>0</v>
      </c>
      <c r="X656">
        <f t="shared" si="480"/>
        <v>1551.48</v>
      </c>
      <c r="Y656">
        <f t="shared" si="481"/>
        <v>221.64</v>
      </c>
      <c r="AA656">
        <v>1470268931</v>
      </c>
      <c r="AB656">
        <f t="shared" si="482"/>
        <v>738.8</v>
      </c>
      <c r="AC656">
        <f>ROUND(((ES656*4)),6)</f>
        <v>0</v>
      </c>
      <c r="AD656">
        <f>ROUND(((((ET656*4))-((EU656*4)))+AE656),6)</f>
        <v>0</v>
      </c>
      <c r="AE656">
        <f t="shared" ref="AE656:AF659" si="504">ROUND(((EU656*4)),6)</f>
        <v>0</v>
      </c>
      <c r="AF656">
        <f t="shared" si="504"/>
        <v>738.8</v>
      </c>
      <c r="AG656">
        <f t="shared" si="483"/>
        <v>0</v>
      </c>
      <c r="AH656">
        <f t="shared" ref="AH656:AI659" si="505">((EW656*4))</f>
        <v>0.96</v>
      </c>
      <c r="AI656">
        <f t="shared" si="505"/>
        <v>0</v>
      </c>
      <c r="AJ656">
        <f t="shared" si="484"/>
        <v>0</v>
      </c>
      <c r="AK656">
        <v>184.7</v>
      </c>
      <c r="AL656">
        <v>0</v>
      </c>
      <c r="AM656">
        <v>0</v>
      </c>
      <c r="AN656">
        <v>0</v>
      </c>
      <c r="AO656">
        <v>184.7</v>
      </c>
      <c r="AP656">
        <v>0</v>
      </c>
      <c r="AQ656">
        <v>0.24</v>
      </c>
      <c r="AR656">
        <v>0</v>
      </c>
      <c r="AS656">
        <v>0</v>
      </c>
      <c r="AT656">
        <v>70</v>
      </c>
      <c r="AU656">
        <v>10</v>
      </c>
      <c r="AV656">
        <v>1</v>
      </c>
      <c r="AW656">
        <v>1</v>
      </c>
      <c r="AZ656">
        <v>1</v>
      </c>
      <c r="BA656">
        <v>1</v>
      </c>
      <c r="BB656">
        <v>1</v>
      </c>
      <c r="BC656">
        <v>1</v>
      </c>
      <c r="BD656" t="s">
        <v>3</v>
      </c>
      <c r="BE656" t="s">
        <v>3</v>
      </c>
      <c r="BF656" t="s">
        <v>3</v>
      </c>
      <c r="BG656" t="s">
        <v>3</v>
      </c>
      <c r="BH656">
        <v>0</v>
      </c>
      <c r="BI656">
        <v>4</v>
      </c>
      <c r="BJ656" t="s">
        <v>495</v>
      </c>
      <c r="BM656">
        <v>0</v>
      </c>
      <c r="BN656">
        <v>0</v>
      </c>
      <c r="BO656" t="s">
        <v>3</v>
      </c>
      <c r="BP656">
        <v>0</v>
      </c>
      <c r="BQ656">
        <v>1</v>
      </c>
      <c r="BR656">
        <v>0</v>
      </c>
      <c r="BS656">
        <v>1</v>
      </c>
      <c r="BT656">
        <v>1</v>
      </c>
      <c r="BU656">
        <v>1</v>
      </c>
      <c r="BV656">
        <v>1</v>
      </c>
      <c r="BW656">
        <v>1</v>
      </c>
      <c r="BX656">
        <v>1</v>
      </c>
      <c r="BY656" t="s">
        <v>3</v>
      </c>
      <c r="BZ656">
        <v>70</v>
      </c>
      <c r="CA656">
        <v>10</v>
      </c>
      <c r="CB656" t="s">
        <v>3</v>
      </c>
      <c r="CE656">
        <v>0</v>
      </c>
      <c r="CF656">
        <v>0</v>
      </c>
      <c r="CG656">
        <v>0</v>
      </c>
      <c r="CM656">
        <v>0</v>
      </c>
      <c r="CN656" t="s">
        <v>3</v>
      </c>
      <c r="CO656">
        <v>0</v>
      </c>
      <c r="CP656">
        <f t="shared" si="485"/>
        <v>2216.4</v>
      </c>
      <c r="CQ656">
        <f t="shared" si="486"/>
        <v>0</v>
      </c>
      <c r="CR656">
        <f>(((((ET656*4))*BB656-((EU656*4))*BS656)+AE656*BS656)*AV656)</f>
        <v>0</v>
      </c>
      <c r="CS656">
        <f t="shared" si="487"/>
        <v>0</v>
      </c>
      <c r="CT656">
        <f t="shared" si="488"/>
        <v>738.8</v>
      </c>
      <c r="CU656">
        <f t="shared" si="489"/>
        <v>0</v>
      </c>
      <c r="CV656">
        <f t="shared" si="490"/>
        <v>0.96</v>
      </c>
      <c r="CW656">
        <f t="shared" si="491"/>
        <v>0</v>
      </c>
      <c r="CX656">
        <f t="shared" si="492"/>
        <v>0</v>
      </c>
      <c r="CY656">
        <f t="shared" si="493"/>
        <v>1551.48</v>
      </c>
      <c r="CZ656">
        <f t="shared" si="494"/>
        <v>221.64</v>
      </c>
      <c r="DC656" t="s">
        <v>3</v>
      </c>
      <c r="DD656" t="s">
        <v>20</v>
      </c>
      <c r="DE656" t="s">
        <v>20</v>
      </c>
      <c r="DF656" t="s">
        <v>20</v>
      </c>
      <c r="DG656" t="s">
        <v>20</v>
      </c>
      <c r="DH656" t="s">
        <v>3</v>
      </c>
      <c r="DI656" t="s">
        <v>20</v>
      </c>
      <c r="DJ656" t="s">
        <v>20</v>
      </c>
      <c r="DK656" t="s">
        <v>3</v>
      </c>
      <c r="DL656" t="s">
        <v>3</v>
      </c>
      <c r="DM656" t="s">
        <v>3</v>
      </c>
      <c r="DN656">
        <v>0</v>
      </c>
      <c r="DO656">
        <v>0</v>
      </c>
      <c r="DP656">
        <v>1</v>
      </c>
      <c r="DQ656">
        <v>1</v>
      </c>
      <c r="DU656">
        <v>16987630</v>
      </c>
      <c r="DV656" t="s">
        <v>32</v>
      </c>
      <c r="DW656" t="s">
        <v>32</v>
      </c>
      <c r="DX656">
        <v>1</v>
      </c>
      <c r="DZ656" t="s">
        <v>3</v>
      </c>
      <c r="EA656" t="s">
        <v>3</v>
      </c>
      <c r="EB656" t="s">
        <v>3</v>
      </c>
      <c r="EC656" t="s">
        <v>3</v>
      </c>
      <c r="EE656">
        <v>1441815344</v>
      </c>
      <c r="EF656">
        <v>1</v>
      </c>
      <c r="EG656" t="s">
        <v>21</v>
      </c>
      <c r="EH656">
        <v>0</v>
      </c>
      <c r="EI656" t="s">
        <v>3</v>
      </c>
      <c r="EJ656">
        <v>4</v>
      </c>
      <c r="EK656">
        <v>0</v>
      </c>
      <c r="EL656" t="s">
        <v>22</v>
      </c>
      <c r="EM656" t="s">
        <v>23</v>
      </c>
      <c r="EO656" t="s">
        <v>3</v>
      </c>
      <c r="EQ656">
        <v>0</v>
      </c>
      <c r="ER656">
        <v>184.7</v>
      </c>
      <c r="ES656">
        <v>0</v>
      </c>
      <c r="ET656">
        <v>0</v>
      </c>
      <c r="EU656">
        <v>0</v>
      </c>
      <c r="EV656">
        <v>184.7</v>
      </c>
      <c r="EW656">
        <v>0.24</v>
      </c>
      <c r="EX656">
        <v>0</v>
      </c>
      <c r="EY656">
        <v>0</v>
      </c>
      <c r="FQ656">
        <v>0</v>
      </c>
      <c r="FR656">
        <f t="shared" si="495"/>
        <v>0</v>
      </c>
      <c r="FS656">
        <v>0</v>
      </c>
      <c r="FX656">
        <v>70</v>
      </c>
      <c r="FY656">
        <v>10</v>
      </c>
      <c r="GA656" t="s">
        <v>3</v>
      </c>
      <c r="GD656">
        <v>0</v>
      </c>
      <c r="GF656">
        <v>936492621</v>
      </c>
      <c r="GG656">
        <v>2</v>
      </c>
      <c r="GH656">
        <v>1</v>
      </c>
      <c r="GI656">
        <v>-2</v>
      </c>
      <c r="GJ656">
        <v>0</v>
      </c>
      <c r="GK656">
        <f>ROUND(R656*(R12)/100,2)</f>
        <v>0</v>
      </c>
      <c r="GL656">
        <f t="shared" si="496"/>
        <v>0</v>
      </c>
      <c r="GM656">
        <f t="shared" si="497"/>
        <v>3989.52</v>
      </c>
      <c r="GN656">
        <f t="shared" si="498"/>
        <v>0</v>
      </c>
      <c r="GO656">
        <f t="shared" si="499"/>
        <v>0</v>
      </c>
      <c r="GP656">
        <f t="shared" si="500"/>
        <v>3989.52</v>
      </c>
      <c r="GR656">
        <v>0</v>
      </c>
      <c r="GS656">
        <v>3</v>
      </c>
      <c r="GT656">
        <v>0</v>
      </c>
      <c r="GU656" t="s">
        <v>3</v>
      </c>
      <c r="GV656">
        <f t="shared" si="501"/>
        <v>0</v>
      </c>
      <c r="GW656">
        <v>1</v>
      </c>
      <c r="GX656">
        <f t="shared" si="502"/>
        <v>0</v>
      </c>
      <c r="HA656">
        <v>0</v>
      </c>
      <c r="HB656">
        <v>0</v>
      </c>
      <c r="HC656">
        <f t="shared" si="503"/>
        <v>0</v>
      </c>
      <c r="HE656" t="s">
        <v>3</v>
      </c>
      <c r="HF656" t="s">
        <v>3</v>
      </c>
      <c r="HM656" t="s">
        <v>3</v>
      </c>
      <c r="HN656" t="s">
        <v>3</v>
      </c>
      <c r="HO656" t="s">
        <v>3</v>
      </c>
      <c r="HP656" t="s">
        <v>3</v>
      </c>
      <c r="HQ656" t="s">
        <v>3</v>
      </c>
      <c r="IK656">
        <v>0</v>
      </c>
    </row>
    <row r="657" spans="1:245" x14ac:dyDescent="0.2">
      <c r="A657">
        <v>17</v>
      </c>
      <c r="B657">
        <v>1</v>
      </c>
      <c r="D657">
        <f>ROW(EtalonRes!A381)</f>
        <v>381</v>
      </c>
      <c r="E657" t="s">
        <v>496</v>
      </c>
      <c r="F657" t="s">
        <v>497</v>
      </c>
      <c r="G657" t="s">
        <v>498</v>
      </c>
      <c r="H657" t="s">
        <v>32</v>
      </c>
      <c r="I657">
        <v>1</v>
      </c>
      <c r="J657">
        <v>0</v>
      </c>
      <c r="K657">
        <v>1</v>
      </c>
      <c r="O657">
        <f t="shared" si="471"/>
        <v>1500.28</v>
      </c>
      <c r="P657">
        <f t="shared" si="472"/>
        <v>0</v>
      </c>
      <c r="Q657">
        <f t="shared" si="473"/>
        <v>0</v>
      </c>
      <c r="R657">
        <f t="shared" si="474"/>
        <v>0</v>
      </c>
      <c r="S657">
        <f t="shared" si="475"/>
        <v>1500.28</v>
      </c>
      <c r="T657">
        <f t="shared" si="476"/>
        <v>0</v>
      </c>
      <c r="U657">
        <f t="shared" si="477"/>
        <v>2.96</v>
      </c>
      <c r="V657">
        <f t="shared" si="478"/>
        <v>0</v>
      </c>
      <c r="W657">
        <f t="shared" si="479"/>
        <v>0</v>
      </c>
      <c r="X657">
        <f t="shared" si="480"/>
        <v>1050.2</v>
      </c>
      <c r="Y657">
        <f t="shared" si="481"/>
        <v>150.03</v>
      </c>
      <c r="AA657">
        <v>1470268931</v>
      </c>
      <c r="AB657">
        <f t="shared" si="482"/>
        <v>1500.28</v>
      </c>
      <c r="AC657">
        <f>ROUND(((ES657*4)),6)</f>
        <v>0</v>
      </c>
      <c r="AD657">
        <f>ROUND(((((ET657*4))-((EU657*4)))+AE657),6)</f>
        <v>0</v>
      </c>
      <c r="AE657">
        <f t="shared" si="504"/>
        <v>0</v>
      </c>
      <c r="AF657">
        <f t="shared" si="504"/>
        <v>1500.28</v>
      </c>
      <c r="AG657">
        <f t="shared" si="483"/>
        <v>0</v>
      </c>
      <c r="AH657">
        <f t="shared" si="505"/>
        <v>2.96</v>
      </c>
      <c r="AI657">
        <f t="shared" si="505"/>
        <v>0</v>
      </c>
      <c r="AJ657">
        <f t="shared" si="484"/>
        <v>0</v>
      </c>
      <c r="AK657">
        <v>375.07</v>
      </c>
      <c r="AL657">
        <v>0</v>
      </c>
      <c r="AM657">
        <v>0</v>
      </c>
      <c r="AN657">
        <v>0</v>
      </c>
      <c r="AO657">
        <v>375.07</v>
      </c>
      <c r="AP657">
        <v>0</v>
      </c>
      <c r="AQ657">
        <v>0.74</v>
      </c>
      <c r="AR657">
        <v>0</v>
      </c>
      <c r="AS657">
        <v>0</v>
      </c>
      <c r="AT657">
        <v>70</v>
      </c>
      <c r="AU657">
        <v>10</v>
      </c>
      <c r="AV657">
        <v>1</v>
      </c>
      <c r="AW657">
        <v>1</v>
      </c>
      <c r="AZ657">
        <v>1</v>
      </c>
      <c r="BA657">
        <v>1</v>
      </c>
      <c r="BB657">
        <v>1</v>
      </c>
      <c r="BC657">
        <v>1</v>
      </c>
      <c r="BD657" t="s">
        <v>3</v>
      </c>
      <c r="BE657" t="s">
        <v>3</v>
      </c>
      <c r="BF657" t="s">
        <v>3</v>
      </c>
      <c r="BG657" t="s">
        <v>3</v>
      </c>
      <c r="BH657">
        <v>0</v>
      </c>
      <c r="BI657">
        <v>4</v>
      </c>
      <c r="BJ657" t="s">
        <v>499</v>
      </c>
      <c r="BM657">
        <v>0</v>
      </c>
      <c r="BN657">
        <v>0</v>
      </c>
      <c r="BO657" t="s">
        <v>3</v>
      </c>
      <c r="BP657">
        <v>0</v>
      </c>
      <c r="BQ657">
        <v>1</v>
      </c>
      <c r="BR657">
        <v>0</v>
      </c>
      <c r="BS657">
        <v>1</v>
      </c>
      <c r="BT657">
        <v>1</v>
      </c>
      <c r="BU657">
        <v>1</v>
      </c>
      <c r="BV657">
        <v>1</v>
      </c>
      <c r="BW657">
        <v>1</v>
      </c>
      <c r="BX657">
        <v>1</v>
      </c>
      <c r="BY657" t="s">
        <v>3</v>
      </c>
      <c r="BZ657">
        <v>70</v>
      </c>
      <c r="CA657">
        <v>10</v>
      </c>
      <c r="CB657" t="s">
        <v>3</v>
      </c>
      <c r="CE657">
        <v>0</v>
      </c>
      <c r="CF657">
        <v>0</v>
      </c>
      <c r="CG657">
        <v>0</v>
      </c>
      <c r="CM657">
        <v>0</v>
      </c>
      <c r="CN657" t="s">
        <v>3</v>
      </c>
      <c r="CO657">
        <v>0</v>
      </c>
      <c r="CP657">
        <f t="shared" si="485"/>
        <v>1500.28</v>
      </c>
      <c r="CQ657">
        <f t="shared" si="486"/>
        <v>0</v>
      </c>
      <c r="CR657">
        <f>(((((ET657*4))*BB657-((EU657*4))*BS657)+AE657*BS657)*AV657)</f>
        <v>0</v>
      </c>
      <c r="CS657">
        <f t="shared" si="487"/>
        <v>0</v>
      </c>
      <c r="CT657">
        <f t="shared" si="488"/>
        <v>1500.28</v>
      </c>
      <c r="CU657">
        <f t="shared" si="489"/>
        <v>0</v>
      </c>
      <c r="CV657">
        <f t="shared" si="490"/>
        <v>2.96</v>
      </c>
      <c r="CW657">
        <f t="shared" si="491"/>
        <v>0</v>
      </c>
      <c r="CX657">
        <f t="shared" si="492"/>
        <v>0</v>
      </c>
      <c r="CY657">
        <f t="shared" si="493"/>
        <v>1050.1959999999999</v>
      </c>
      <c r="CZ657">
        <f t="shared" si="494"/>
        <v>150.02799999999999</v>
      </c>
      <c r="DC657" t="s">
        <v>3</v>
      </c>
      <c r="DD657" t="s">
        <v>20</v>
      </c>
      <c r="DE657" t="s">
        <v>20</v>
      </c>
      <c r="DF657" t="s">
        <v>20</v>
      </c>
      <c r="DG657" t="s">
        <v>20</v>
      </c>
      <c r="DH657" t="s">
        <v>3</v>
      </c>
      <c r="DI657" t="s">
        <v>20</v>
      </c>
      <c r="DJ657" t="s">
        <v>20</v>
      </c>
      <c r="DK657" t="s">
        <v>3</v>
      </c>
      <c r="DL657" t="s">
        <v>3</v>
      </c>
      <c r="DM657" t="s">
        <v>3</v>
      </c>
      <c r="DN657">
        <v>0</v>
      </c>
      <c r="DO657">
        <v>0</v>
      </c>
      <c r="DP657">
        <v>1</v>
      </c>
      <c r="DQ657">
        <v>1</v>
      </c>
      <c r="DU657">
        <v>16987630</v>
      </c>
      <c r="DV657" t="s">
        <v>32</v>
      </c>
      <c r="DW657" t="s">
        <v>32</v>
      </c>
      <c r="DX657">
        <v>1</v>
      </c>
      <c r="DZ657" t="s">
        <v>3</v>
      </c>
      <c r="EA657" t="s">
        <v>3</v>
      </c>
      <c r="EB657" t="s">
        <v>3</v>
      </c>
      <c r="EC657" t="s">
        <v>3</v>
      </c>
      <c r="EE657">
        <v>1441815344</v>
      </c>
      <c r="EF657">
        <v>1</v>
      </c>
      <c r="EG657" t="s">
        <v>21</v>
      </c>
      <c r="EH657">
        <v>0</v>
      </c>
      <c r="EI657" t="s">
        <v>3</v>
      </c>
      <c r="EJ657">
        <v>4</v>
      </c>
      <c r="EK657">
        <v>0</v>
      </c>
      <c r="EL657" t="s">
        <v>22</v>
      </c>
      <c r="EM657" t="s">
        <v>23</v>
      </c>
      <c r="EO657" t="s">
        <v>3</v>
      </c>
      <c r="EQ657">
        <v>0</v>
      </c>
      <c r="ER657">
        <v>375.07</v>
      </c>
      <c r="ES657">
        <v>0</v>
      </c>
      <c r="ET657">
        <v>0</v>
      </c>
      <c r="EU657">
        <v>0</v>
      </c>
      <c r="EV657">
        <v>375.07</v>
      </c>
      <c r="EW657">
        <v>0.74</v>
      </c>
      <c r="EX657">
        <v>0</v>
      </c>
      <c r="EY657">
        <v>0</v>
      </c>
      <c r="FQ657">
        <v>0</v>
      </c>
      <c r="FR657">
        <f t="shared" si="495"/>
        <v>0</v>
      </c>
      <c r="FS657">
        <v>0</v>
      </c>
      <c r="FX657">
        <v>70</v>
      </c>
      <c r="FY657">
        <v>10</v>
      </c>
      <c r="GA657" t="s">
        <v>3</v>
      </c>
      <c r="GD657">
        <v>0</v>
      </c>
      <c r="GF657">
        <v>-938695336</v>
      </c>
      <c r="GG657">
        <v>2</v>
      </c>
      <c r="GH657">
        <v>1</v>
      </c>
      <c r="GI657">
        <v>-2</v>
      </c>
      <c r="GJ657">
        <v>0</v>
      </c>
      <c r="GK657">
        <f>ROUND(R657*(R12)/100,2)</f>
        <v>0</v>
      </c>
      <c r="GL657">
        <f t="shared" si="496"/>
        <v>0</v>
      </c>
      <c r="GM657">
        <f t="shared" si="497"/>
        <v>2700.51</v>
      </c>
      <c r="GN657">
        <f t="shared" si="498"/>
        <v>0</v>
      </c>
      <c r="GO657">
        <f t="shared" si="499"/>
        <v>0</v>
      </c>
      <c r="GP657">
        <f t="shared" si="500"/>
        <v>2700.51</v>
      </c>
      <c r="GR657">
        <v>0</v>
      </c>
      <c r="GS657">
        <v>3</v>
      </c>
      <c r="GT657">
        <v>0</v>
      </c>
      <c r="GU657" t="s">
        <v>3</v>
      </c>
      <c r="GV657">
        <f t="shared" si="501"/>
        <v>0</v>
      </c>
      <c r="GW657">
        <v>1</v>
      </c>
      <c r="GX657">
        <f t="shared" si="502"/>
        <v>0</v>
      </c>
      <c r="HA657">
        <v>0</v>
      </c>
      <c r="HB657">
        <v>0</v>
      </c>
      <c r="HC657">
        <f t="shared" si="503"/>
        <v>0</v>
      </c>
      <c r="HE657" t="s">
        <v>3</v>
      </c>
      <c r="HF657" t="s">
        <v>3</v>
      </c>
      <c r="HM657" t="s">
        <v>3</v>
      </c>
      <c r="HN657" t="s">
        <v>3</v>
      </c>
      <c r="HO657" t="s">
        <v>3</v>
      </c>
      <c r="HP657" t="s">
        <v>3</v>
      </c>
      <c r="HQ657" t="s">
        <v>3</v>
      </c>
      <c r="IK657">
        <v>0</v>
      </c>
    </row>
    <row r="658" spans="1:245" x14ac:dyDescent="0.2">
      <c r="A658">
        <v>17</v>
      </c>
      <c r="B658">
        <v>1</v>
      </c>
      <c r="D658">
        <f>ROW(EtalonRes!A384)</f>
        <v>384</v>
      </c>
      <c r="E658" t="s">
        <v>500</v>
      </c>
      <c r="F658" t="s">
        <v>501</v>
      </c>
      <c r="G658" t="s">
        <v>502</v>
      </c>
      <c r="H658" t="s">
        <v>57</v>
      </c>
      <c r="I658">
        <f>ROUND((2)/100,9)</f>
        <v>0.02</v>
      </c>
      <c r="J658">
        <v>0</v>
      </c>
      <c r="K658">
        <f>ROUND((2)/100,9)</f>
        <v>0.02</v>
      </c>
      <c r="O658">
        <f t="shared" si="471"/>
        <v>1383.73</v>
      </c>
      <c r="P658">
        <f t="shared" si="472"/>
        <v>0.38</v>
      </c>
      <c r="Q658">
        <f t="shared" si="473"/>
        <v>312.72000000000003</v>
      </c>
      <c r="R658">
        <f t="shared" si="474"/>
        <v>198.29</v>
      </c>
      <c r="S658">
        <f t="shared" si="475"/>
        <v>1070.6300000000001</v>
      </c>
      <c r="T658">
        <f t="shared" si="476"/>
        <v>0</v>
      </c>
      <c r="U658">
        <f t="shared" si="477"/>
        <v>2</v>
      </c>
      <c r="V658">
        <f t="shared" si="478"/>
        <v>0</v>
      </c>
      <c r="W658">
        <f t="shared" si="479"/>
        <v>0</v>
      </c>
      <c r="X658">
        <f t="shared" si="480"/>
        <v>749.44</v>
      </c>
      <c r="Y658">
        <f t="shared" si="481"/>
        <v>107.06</v>
      </c>
      <c r="AA658">
        <v>1470268931</v>
      </c>
      <c r="AB658">
        <f t="shared" si="482"/>
        <v>69186.48</v>
      </c>
      <c r="AC658">
        <f>ROUND(((ES658*4)),6)</f>
        <v>18.88</v>
      </c>
      <c r="AD658">
        <f>ROUND(((((ET658*4))-((EU658*4)))+AE658),6)</f>
        <v>15636.12</v>
      </c>
      <c r="AE658">
        <f t="shared" si="504"/>
        <v>9914.4</v>
      </c>
      <c r="AF658">
        <f t="shared" si="504"/>
        <v>53531.48</v>
      </c>
      <c r="AG658">
        <f t="shared" si="483"/>
        <v>0</v>
      </c>
      <c r="AH658">
        <f t="shared" si="505"/>
        <v>100</v>
      </c>
      <c r="AI658">
        <f t="shared" si="505"/>
        <v>0</v>
      </c>
      <c r="AJ658">
        <f t="shared" si="484"/>
        <v>0</v>
      </c>
      <c r="AK658">
        <v>17296.62</v>
      </c>
      <c r="AL658">
        <v>4.72</v>
      </c>
      <c r="AM658">
        <v>3909.03</v>
      </c>
      <c r="AN658">
        <v>2478.6</v>
      </c>
      <c r="AO658">
        <v>13382.87</v>
      </c>
      <c r="AP658">
        <v>0</v>
      </c>
      <c r="AQ658">
        <v>25</v>
      </c>
      <c r="AR658">
        <v>0</v>
      </c>
      <c r="AS658">
        <v>0</v>
      </c>
      <c r="AT658">
        <v>70</v>
      </c>
      <c r="AU658">
        <v>10</v>
      </c>
      <c r="AV658">
        <v>1</v>
      </c>
      <c r="AW658">
        <v>1</v>
      </c>
      <c r="AZ658">
        <v>1</v>
      </c>
      <c r="BA658">
        <v>1</v>
      </c>
      <c r="BB658">
        <v>1</v>
      </c>
      <c r="BC658">
        <v>1</v>
      </c>
      <c r="BD658" t="s">
        <v>3</v>
      </c>
      <c r="BE658" t="s">
        <v>3</v>
      </c>
      <c r="BF658" t="s">
        <v>3</v>
      </c>
      <c r="BG658" t="s">
        <v>3</v>
      </c>
      <c r="BH658">
        <v>0</v>
      </c>
      <c r="BI658">
        <v>4</v>
      </c>
      <c r="BJ658" t="s">
        <v>503</v>
      </c>
      <c r="BM658">
        <v>0</v>
      </c>
      <c r="BN658">
        <v>0</v>
      </c>
      <c r="BO658" t="s">
        <v>3</v>
      </c>
      <c r="BP658">
        <v>0</v>
      </c>
      <c r="BQ658">
        <v>1</v>
      </c>
      <c r="BR658">
        <v>0</v>
      </c>
      <c r="BS658">
        <v>1</v>
      </c>
      <c r="BT658">
        <v>1</v>
      </c>
      <c r="BU658">
        <v>1</v>
      </c>
      <c r="BV658">
        <v>1</v>
      </c>
      <c r="BW658">
        <v>1</v>
      </c>
      <c r="BX658">
        <v>1</v>
      </c>
      <c r="BY658" t="s">
        <v>3</v>
      </c>
      <c r="BZ658">
        <v>70</v>
      </c>
      <c r="CA658">
        <v>10</v>
      </c>
      <c r="CB658" t="s">
        <v>3</v>
      </c>
      <c r="CE658">
        <v>0</v>
      </c>
      <c r="CF658">
        <v>0</v>
      </c>
      <c r="CG658">
        <v>0</v>
      </c>
      <c r="CM658">
        <v>0</v>
      </c>
      <c r="CN658" t="s">
        <v>3</v>
      </c>
      <c r="CO658">
        <v>0</v>
      </c>
      <c r="CP658">
        <f t="shared" si="485"/>
        <v>1383.73</v>
      </c>
      <c r="CQ658">
        <f t="shared" si="486"/>
        <v>18.88</v>
      </c>
      <c r="CR658">
        <f>(((((ET658*4))*BB658-((EU658*4))*BS658)+AE658*BS658)*AV658)</f>
        <v>15636.12</v>
      </c>
      <c r="CS658">
        <f t="shared" si="487"/>
        <v>9914.4</v>
      </c>
      <c r="CT658">
        <f t="shared" si="488"/>
        <v>53531.48</v>
      </c>
      <c r="CU658">
        <f t="shared" si="489"/>
        <v>0</v>
      </c>
      <c r="CV658">
        <f t="shared" si="490"/>
        <v>100</v>
      </c>
      <c r="CW658">
        <f t="shared" si="491"/>
        <v>0</v>
      </c>
      <c r="CX658">
        <f t="shared" si="492"/>
        <v>0</v>
      </c>
      <c r="CY658">
        <f t="shared" si="493"/>
        <v>749.44100000000003</v>
      </c>
      <c r="CZ658">
        <f t="shared" si="494"/>
        <v>107.06300000000002</v>
      </c>
      <c r="DC658" t="s">
        <v>3</v>
      </c>
      <c r="DD658" t="s">
        <v>20</v>
      </c>
      <c r="DE658" t="s">
        <v>20</v>
      </c>
      <c r="DF658" t="s">
        <v>20</v>
      </c>
      <c r="DG658" t="s">
        <v>20</v>
      </c>
      <c r="DH658" t="s">
        <v>3</v>
      </c>
      <c r="DI658" t="s">
        <v>20</v>
      </c>
      <c r="DJ658" t="s">
        <v>20</v>
      </c>
      <c r="DK658" t="s">
        <v>3</v>
      </c>
      <c r="DL658" t="s">
        <v>3</v>
      </c>
      <c r="DM658" t="s">
        <v>3</v>
      </c>
      <c r="DN658">
        <v>0</v>
      </c>
      <c r="DO658">
        <v>0</v>
      </c>
      <c r="DP658">
        <v>1</v>
      </c>
      <c r="DQ658">
        <v>1</v>
      </c>
      <c r="DU658">
        <v>16987630</v>
      </c>
      <c r="DV658" t="s">
        <v>57</v>
      </c>
      <c r="DW658" t="s">
        <v>57</v>
      </c>
      <c r="DX658">
        <v>100</v>
      </c>
      <c r="DZ658" t="s">
        <v>3</v>
      </c>
      <c r="EA658" t="s">
        <v>3</v>
      </c>
      <c r="EB658" t="s">
        <v>3</v>
      </c>
      <c r="EC658" t="s">
        <v>3</v>
      </c>
      <c r="EE658">
        <v>1441815344</v>
      </c>
      <c r="EF658">
        <v>1</v>
      </c>
      <c r="EG658" t="s">
        <v>21</v>
      </c>
      <c r="EH658">
        <v>0</v>
      </c>
      <c r="EI658" t="s">
        <v>3</v>
      </c>
      <c r="EJ658">
        <v>4</v>
      </c>
      <c r="EK658">
        <v>0</v>
      </c>
      <c r="EL658" t="s">
        <v>22</v>
      </c>
      <c r="EM658" t="s">
        <v>23</v>
      </c>
      <c r="EO658" t="s">
        <v>3</v>
      </c>
      <c r="EQ658">
        <v>0</v>
      </c>
      <c r="ER658">
        <v>17296.62</v>
      </c>
      <c r="ES658">
        <v>4.72</v>
      </c>
      <c r="ET658">
        <v>3909.03</v>
      </c>
      <c r="EU658">
        <v>2478.6</v>
      </c>
      <c r="EV658">
        <v>13382.87</v>
      </c>
      <c r="EW658">
        <v>25</v>
      </c>
      <c r="EX658">
        <v>0</v>
      </c>
      <c r="EY658">
        <v>0</v>
      </c>
      <c r="FQ658">
        <v>0</v>
      </c>
      <c r="FR658">
        <f t="shared" si="495"/>
        <v>0</v>
      </c>
      <c r="FS658">
        <v>0</v>
      </c>
      <c r="FX658">
        <v>70</v>
      </c>
      <c r="FY658">
        <v>10</v>
      </c>
      <c r="GA658" t="s">
        <v>3</v>
      </c>
      <c r="GD658">
        <v>0</v>
      </c>
      <c r="GF658">
        <v>-2143723451</v>
      </c>
      <c r="GG658">
        <v>2</v>
      </c>
      <c r="GH658">
        <v>1</v>
      </c>
      <c r="GI658">
        <v>-2</v>
      </c>
      <c r="GJ658">
        <v>0</v>
      </c>
      <c r="GK658">
        <f>ROUND(R658*(R12)/100,2)</f>
        <v>214.15</v>
      </c>
      <c r="GL658">
        <f t="shared" si="496"/>
        <v>0</v>
      </c>
      <c r="GM658">
        <f t="shared" si="497"/>
        <v>2454.38</v>
      </c>
      <c r="GN658">
        <f t="shared" si="498"/>
        <v>0</v>
      </c>
      <c r="GO658">
        <f t="shared" si="499"/>
        <v>0</v>
      </c>
      <c r="GP658">
        <f t="shared" si="500"/>
        <v>2454.38</v>
      </c>
      <c r="GR658">
        <v>0</v>
      </c>
      <c r="GS658">
        <v>3</v>
      </c>
      <c r="GT658">
        <v>0</v>
      </c>
      <c r="GU658" t="s">
        <v>3</v>
      </c>
      <c r="GV658">
        <f t="shared" si="501"/>
        <v>0</v>
      </c>
      <c r="GW658">
        <v>1</v>
      </c>
      <c r="GX658">
        <f t="shared" si="502"/>
        <v>0</v>
      </c>
      <c r="HA658">
        <v>0</v>
      </c>
      <c r="HB658">
        <v>0</v>
      </c>
      <c r="HC658">
        <f t="shared" si="503"/>
        <v>0</v>
      </c>
      <c r="HE658" t="s">
        <v>3</v>
      </c>
      <c r="HF658" t="s">
        <v>3</v>
      </c>
      <c r="HM658" t="s">
        <v>3</v>
      </c>
      <c r="HN658" t="s">
        <v>3</v>
      </c>
      <c r="HO658" t="s">
        <v>3</v>
      </c>
      <c r="HP658" t="s">
        <v>3</v>
      </c>
      <c r="HQ658" t="s">
        <v>3</v>
      </c>
      <c r="IK658">
        <v>0</v>
      </c>
    </row>
    <row r="659" spans="1:245" x14ac:dyDescent="0.2">
      <c r="A659">
        <v>17</v>
      </c>
      <c r="B659">
        <v>1</v>
      </c>
      <c r="D659">
        <f>ROW(EtalonRes!A385)</f>
        <v>385</v>
      </c>
      <c r="E659" t="s">
        <v>504</v>
      </c>
      <c r="F659" t="s">
        <v>493</v>
      </c>
      <c r="G659" t="s">
        <v>505</v>
      </c>
      <c r="H659" t="s">
        <v>32</v>
      </c>
      <c r="I659">
        <v>1</v>
      </c>
      <c r="J659">
        <v>0</v>
      </c>
      <c r="K659">
        <v>1</v>
      </c>
      <c r="O659">
        <f t="shared" si="471"/>
        <v>738.8</v>
      </c>
      <c r="P659">
        <f t="shared" si="472"/>
        <v>0</v>
      </c>
      <c r="Q659">
        <f t="shared" si="473"/>
        <v>0</v>
      </c>
      <c r="R659">
        <f t="shared" si="474"/>
        <v>0</v>
      </c>
      <c r="S659">
        <f t="shared" si="475"/>
        <v>738.8</v>
      </c>
      <c r="T659">
        <f t="shared" si="476"/>
        <v>0</v>
      </c>
      <c r="U659">
        <f t="shared" si="477"/>
        <v>0.96</v>
      </c>
      <c r="V659">
        <f t="shared" si="478"/>
        <v>0</v>
      </c>
      <c r="W659">
        <f t="shared" si="479"/>
        <v>0</v>
      </c>
      <c r="X659">
        <f t="shared" si="480"/>
        <v>517.16</v>
      </c>
      <c r="Y659">
        <f t="shared" si="481"/>
        <v>73.88</v>
      </c>
      <c r="AA659">
        <v>1470268931</v>
      </c>
      <c r="AB659">
        <f t="shared" si="482"/>
        <v>738.8</v>
      </c>
      <c r="AC659">
        <f>ROUND(((ES659*4)),6)</f>
        <v>0</v>
      </c>
      <c r="AD659">
        <f>ROUND(((((ET659*4))-((EU659*4)))+AE659),6)</f>
        <v>0</v>
      </c>
      <c r="AE659">
        <f t="shared" si="504"/>
        <v>0</v>
      </c>
      <c r="AF659">
        <f t="shared" si="504"/>
        <v>738.8</v>
      </c>
      <c r="AG659">
        <f t="shared" si="483"/>
        <v>0</v>
      </c>
      <c r="AH659">
        <f t="shared" si="505"/>
        <v>0.96</v>
      </c>
      <c r="AI659">
        <f t="shared" si="505"/>
        <v>0</v>
      </c>
      <c r="AJ659">
        <f t="shared" si="484"/>
        <v>0</v>
      </c>
      <c r="AK659">
        <v>184.7</v>
      </c>
      <c r="AL659">
        <v>0</v>
      </c>
      <c r="AM659">
        <v>0</v>
      </c>
      <c r="AN659">
        <v>0</v>
      </c>
      <c r="AO659">
        <v>184.7</v>
      </c>
      <c r="AP659">
        <v>0</v>
      </c>
      <c r="AQ659">
        <v>0.24</v>
      </c>
      <c r="AR659">
        <v>0</v>
      </c>
      <c r="AS659">
        <v>0</v>
      </c>
      <c r="AT659">
        <v>70</v>
      </c>
      <c r="AU659">
        <v>10</v>
      </c>
      <c r="AV659">
        <v>1</v>
      </c>
      <c r="AW659">
        <v>1</v>
      </c>
      <c r="AZ659">
        <v>1</v>
      </c>
      <c r="BA659">
        <v>1</v>
      </c>
      <c r="BB659">
        <v>1</v>
      </c>
      <c r="BC659">
        <v>1</v>
      </c>
      <c r="BD659" t="s">
        <v>3</v>
      </c>
      <c r="BE659" t="s">
        <v>3</v>
      </c>
      <c r="BF659" t="s">
        <v>3</v>
      </c>
      <c r="BG659" t="s">
        <v>3</v>
      </c>
      <c r="BH659">
        <v>0</v>
      </c>
      <c r="BI659">
        <v>4</v>
      </c>
      <c r="BJ659" t="s">
        <v>495</v>
      </c>
      <c r="BM659">
        <v>0</v>
      </c>
      <c r="BN659">
        <v>0</v>
      </c>
      <c r="BO659" t="s">
        <v>3</v>
      </c>
      <c r="BP659">
        <v>0</v>
      </c>
      <c r="BQ659">
        <v>1</v>
      </c>
      <c r="BR659">
        <v>0</v>
      </c>
      <c r="BS659">
        <v>1</v>
      </c>
      <c r="BT659">
        <v>1</v>
      </c>
      <c r="BU659">
        <v>1</v>
      </c>
      <c r="BV659">
        <v>1</v>
      </c>
      <c r="BW659">
        <v>1</v>
      </c>
      <c r="BX659">
        <v>1</v>
      </c>
      <c r="BY659" t="s">
        <v>3</v>
      </c>
      <c r="BZ659">
        <v>70</v>
      </c>
      <c r="CA659">
        <v>10</v>
      </c>
      <c r="CB659" t="s">
        <v>3</v>
      </c>
      <c r="CE659">
        <v>0</v>
      </c>
      <c r="CF659">
        <v>0</v>
      </c>
      <c r="CG659">
        <v>0</v>
      </c>
      <c r="CM659">
        <v>0</v>
      </c>
      <c r="CN659" t="s">
        <v>3</v>
      </c>
      <c r="CO659">
        <v>0</v>
      </c>
      <c r="CP659">
        <f t="shared" si="485"/>
        <v>738.8</v>
      </c>
      <c r="CQ659">
        <f t="shared" si="486"/>
        <v>0</v>
      </c>
      <c r="CR659">
        <f>(((((ET659*4))*BB659-((EU659*4))*BS659)+AE659*BS659)*AV659)</f>
        <v>0</v>
      </c>
      <c r="CS659">
        <f t="shared" si="487"/>
        <v>0</v>
      </c>
      <c r="CT659">
        <f t="shared" si="488"/>
        <v>738.8</v>
      </c>
      <c r="CU659">
        <f t="shared" si="489"/>
        <v>0</v>
      </c>
      <c r="CV659">
        <f t="shared" si="490"/>
        <v>0.96</v>
      </c>
      <c r="CW659">
        <f t="shared" si="491"/>
        <v>0</v>
      </c>
      <c r="CX659">
        <f t="shared" si="492"/>
        <v>0</v>
      </c>
      <c r="CY659">
        <f t="shared" si="493"/>
        <v>517.16</v>
      </c>
      <c r="CZ659">
        <f t="shared" si="494"/>
        <v>73.88</v>
      </c>
      <c r="DC659" t="s">
        <v>3</v>
      </c>
      <c r="DD659" t="s">
        <v>20</v>
      </c>
      <c r="DE659" t="s">
        <v>20</v>
      </c>
      <c r="DF659" t="s">
        <v>20</v>
      </c>
      <c r="DG659" t="s">
        <v>20</v>
      </c>
      <c r="DH659" t="s">
        <v>3</v>
      </c>
      <c r="DI659" t="s">
        <v>20</v>
      </c>
      <c r="DJ659" t="s">
        <v>20</v>
      </c>
      <c r="DK659" t="s">
        <v>3</v>
      </c>
      <c r="DL659" t="s">
        <v>3</v>
      </c>
      <c r="DM659" t="s">
        <v>3</v>
      </c>
      <c r="DN659">
        <v>0</v>
      </c>
      <c r="DO659">
        <v>0</v>
      </c>
      <c r="DP659">
        <v>1</v>
      </c>
      <c r="DQ659">
        <v>1</v>
      </c>
      <c r="DU659">
        <v>16987630</v>
      </c>
      <c r="DV659" t="s">
        <v>32</v>
      </c>
      <c r="DW659" t="s">
        <v>32</v>
      </c>
      <c r="DX659">
        <v>1</v>
      </c>
      <c r="DZ659" t="s">
        <v>3</v>
      </c>
      <c r="EA659" t="s">
        <v>3</v>
      </c>
      <c r="EB659" t="s">
        <v>3</v>
      </c>
      <c r="EC659" t="s">
        <v>3</v>
      </c>
      <c r="EE659">
        <v>1441815344</v>
      </c>
      <c r="EF659">
        <v>1</v>
      </c>
      <c r="EG659" t="s">
        <v>21</v>
      </c>
      <c r="EH659">
        <v>0</v>
      </c>
      <c r="EI659" t="s">
        <v>3</v>
      </c>
      <c r="EJ659">
        <v>4</v>
      </c>
      <c r="EK659">
        <v>0</v>
      </c>
      <c r="EL659" t="s">
        <v>22</v>
      </c>
      <c r="EM659" t="s">
        <v>23</v>
      </c>
      <c r="EO659" t="s">
        <v>3</v>
      </c>
      <c r="EQ659">
        <v>0</v>
      </c>
      <c r="ER659">
        <v>184.7</v>
      </c>
      <c r="ES659">
        <v>0</v>
      </c>
      <c r="ET659">
        <v>0</v>
      </c>
      <c r="EU659">
        <v>0</v>
      </c>
      <c r="EV659">
        <v>184.7</v>
      </c>
      <c r="EW659">
        <v>0.24</v>
      </c>
      <c r="EX659">
        <v>0</v>
      </c>
      <c r="EY659">
        <v>0</v>
      </c>
      <c r="FQ659">
        <v>0</v>
      </c>
      <c r="FR659">
        <f t="shared" si="495"/>
        <v>0</v>
      </c>
      <c r="FS659">
        <v>0</v>
      </c>
      <c r="FX659">
        <v>70</v>
      </c>
      <c r="FY659">
        <v>10</v>
      </c>
      <c r="GA659" t="s">
        <v>3</v>
      </c>
      <c r="GD659">
        <v>0</v>
      </c>
      <c r="GF659">
        <v>-849400974</v>
      </c>
      <c r="GG659">
        <v>2</v>
      </c>
      <c r="GH659">
        <v>1</v>
      </c>
      <c r="GI659">
        <v>-2</v>
      </c>
      <c r="GJ659">
        <v>0</v>
      </c>
      <c r="GK659">
        <f>ROUND(R659*(R12)/100,2)</f>
        <v>0</v>
      </c>
      <c r="GL659">
        <f t="shared" si="496"/>
        <v>0</v>
      </c>
      <c r="GM659">
        <f t="shared" si="497"/>
        <v>1329.84</v>
      </c>
      <c r="GN659">
        <f t="shared" si="498"/>
        <v>0</v>
      </c>
      <c r="GO659">
        <f t="shared" si="499"/>
        <v>0</v>
      </c>
      <c r="GP659">
        <f t="shared" si="500"/>
        <v>1329.84</v>
      </c>
      <c r="GR659">
        <v>0</v>
      </c>
      <c r="GS659">
        <v>3</v>
      </c>
      <c r="GT659">
        <v>0</v>
      </c>
      <c r="GU659" t="s">
        <v>3</v>
      </c>
      <c r="GV659">
        <f t="shared" si="501"/>
        <v>0</v>
      </c>
      <c r="GW659">
        <v>1</v>
      </c>
      <c r="GX659">
        <f t="shared" si="502"/>
        <v>0</v>
      </c>
      <c r="HA659">
        <v>0</v>
      </c>
      <c r="HB659">
        <v>0</v>
      </c>
      <c r="HC659">
        <f t="shared" si="503"/>
        <v>0</v>
      </c>
      <c r="HE659" t="s">
        <v>3</v>
      </c>
      <c r="HF659" t="s">
        <v>3</v>
      </c>
      <c r="HM659" t="s">
        <v>3</v>
      </c>
      <c r="HN659" t="s">
        <v>3</v>
      </c>
      <c r="HO659" t="s">
        <v>3</v>
      </c>
      <c r="HP659" t="s">
        <v>3</v>
      </c>
      <c r="HQ659" t="s">
        <v>3</v>
      </c>
      <c r="IK659">
        <v>0</v>
      </c>
    </row>
    <row r="660" spans="1:245" x14ac:dyDescent="0.2">
      <c r="A660">
        <v>17</v>
      </c>
      <c r="B660">
        <v>1</v>
      </c>
      <c r="D660">
        <f>ROW(EtalonRes!A386)</f>
        <v>386</v>
      </c>
      <c r="E660" t="s">
        <v>3</v>
      </c>
      <c r="F660" t="s">
        <v>506</v>
      </c>
      <c r="G660" t="s">
        <v>507</v>
      </c>
      <c r="H660" t="s">
        <v>57</v>
      </c>
      <c r="I660">
        <f>ROUND((170)/100,9)</f>
        <v>1.7</v>
      </c>
      <c r="J660">
        <v>0</v>
      </c>
      <c r="K660">
        <f>ROUND((170)/100,9)</f>
        <v>1.7</v>
      </c>
      <c r="O660">
        <f t="shared" si="471"/>
        <v>3154.55</v>
      </c>
      <c r="P660">
        <f t="shared" si="472"/>
        <v>0</v>
      </c>
      <c r="Q660">
        <f t="shared" si="473"/>
        <v>0</v>
      </c>
      <c r="R660">
        <f t="shared" si="474"/>
        <v>0</v>
      </c>
      <c r="S660">
        <f t="shared" si="475"/>
        <v>3154.55</v>
      </c>
      <c r="T660">
        <f t="shared" si="476"/>
        <v>0</v>
      </c>
      <c r="U660">
        <f t="shared" si="477"/>
        <v>6.2219999999999995</v>
      </c>
      <c r="V660">
        <f t="shared" si="478"/>
        <v>0</v>
      </c>
      <c r="W660">
        <f t="shared" si="479"/>
        <v>0</v>
      </c>
      <c r="X660">
        <f t="shared" si="480"/>
        <v>2208.19</v>
      </c>
      <c r="Y660">
        <f t="shared" si="481"/>
        <v>315.45999999999998</v>
      </c>
      <c r="AA660">
        <v>-1</v>
      </c>
      <c r="AB660">
        <f t="shared" si="482"/>
        <v>1855.62</v>
      </c>
      <c r="AC660">
        <f>ROUND(((ES660*122)),6)</f>
        <v>0</v>
      </c>
      <c r="AD660">
        <f>ROUND(((((ET660*122))-((EU660*122)))+AE660),6)</f>
        <v>0</v>
      </c>
      <c r="AE660">
        <f>ROUND(((EU660*122)),6)</f>
        <v>0</v>
      </c>
      <c r="AF660">
        <f>ROUND(((EV660*122)),6)</f>
        <v>1855.62</v>
      </c>
      <c r="AG660">
        <f t="shared" si="483"/>
        <v>0</v>
      </c>
      <c r="AH660">
        <f>((EW660*122))</f>
        <v>3.6599999999999997</v>
      </c>
      <c r="AI660">
        <f>((EX660*122))</f>
        <v>0</v>
      </c>
      <c r="AJ660">
        <f t="shared" si="484"/>
        <v>0</v>
      </c>
      <c r="AK660">
        <v>15.21</v>
      </c>
      <c r="AL660">
        <v>0</v>
      </c>
      <c r="AM660">
        <v>0</v>
      </c>
      <c r="AN660">
        <v>0</v>
      </c>
      <c r="AO660">
        <v>15.21</v>
      </c>
      <c r="AP660">
        <v>0</v>
      </c>
      <c r="AQ660">
        <v>0.03</v>
      </c>
      <c r="AR660">
        <v>0</v>
      </c>
      <c r="AS660">
        <v>0</v>
      </c>
      <c r="AT660">
        <v>70</v>
      </c>
      <c r="AU660">
        <v>10</v>
      </c>
      <c r="AV660">
        <v>1</v>
      </c>
      <c r="AW660">
        <v>1</v>
      </c>
      <c r="AZ660">
        <v>1</v>
      </c>
      <c r="BA660">
        <v>1</v>
      </c>
      <c r="BB660">
        <v>1</v>
      </c>
      <c r="BC660">
        <v>1</v>
      </c>
      <c r="BD660" t="s">
        <v>3</v>
      </c>
      <c r="BE660" t="s">
        <v>3</v>
      </c>
      <c r="BF660" t="s">
        <v>3</v>
      </c>
      <c r="BG660" t="s">
        <v>3</v>
      </c>
      <c r="BH660">
        <v>0</v>
      </c>
      <c r="BI660">
        <v>4</v>
      </c>
      <c r="BJ660" t="s">
        <v>508</v>
      </c>
      <c r="BM660">
        <v>0</v>
      </c>
      <c r="BN660">
        <v>0</v>
      </c>
      <c r="BO660" t="s">
        <v>3</v>
      </c>
      <c r="BP660">
        <v>0</v>
      </c>
      <c r="BQ660">
        <v>1</v>
      </c>
      <c r="BR660">
        <v>0</v>
      </c>
      <c r="BS660">
        <v>1</v>
      </c>
      <c r="BT660">
        <v>1</v>
      </c>
      <c r="BU660">
        <v>1</v>
      </c>
      <c r="BV660">
        <v>1</v>
      </c>
      <c r="BW660">
        <v>1</v>
      </c>
      <c r="BX660">
        <v>1</v>
      </c>
      <c r="BY660" t="s">
        <v>3</v>
      </c>
      <c r="BZ660">
        <v>70</v>
      </c>
      <c r="CA660">
        <v>10</v>
      </c>
      <c r="CB660" t="s">
        <v>3</v>
      </c>
      <c r="CE660">
        <v>0</v>
      </c>
      <c r="CF660">
        <v>0</v>
      </c>
      <c r="CG660">
        <v>0</v>
      </c>
      <c r="CM660">
        <v>0</v>
      </c>
      <c r="CN660" t="s">
        <v>3</v>
      </c>
      <c r="CO660">
        <v>0</v>
      </c>
      <c r="CP660">
        <f t="shared" si="485"/>
        <v>3154.55</v>
      </c>
      <c r="CQ660">
        <f t="shared" si="486"/>
        <v>0</v>
      </c>
      <c r="CR660">
        <f>(((((ET660*122))*BB660-((EU660*122))*BS660)+AE660*BS660)*AV660)</f>
        <v>0</v>
      </c>
      <c r="CS660">
        <f t="shared" si="487"/>
        <v>0</v>
      </c>
      <c r="CT660">
        <f t="shared" si="488"/>
        <v>1855.62</v>
      </c>
      <c r="CU660">
        <f t="shared" si="489"/>
        <v>0</v>
      </c>
      <c r="CV660">
        <f t="shared" si="490"/>
        <v>3.6599999999999997</v>
      </c>
      <c r="CW660">
        <f t="shared" si="491"/>
        <v>0</v>
      </c>
      <c r="CX660">
        <f t="shared" si="492"/>
        <v>0</v>
      </c>
      <c r="CY660">
        <f t="shared" si="493"/>
        <v>2208.1849999999999</v>
      </c>
      <c r="CZ660">
        <f t="shared" si="494"/>
        <v>315.45499999999998</v>
      </c>
      <c r="DC660" t="s">
        <v>3</v>
      </c>
      <c r="DD660" t="s">
        <v>225</v>
      </c>
      <c r="DE660" t="s">
        <v>225</v>
      </c>
      <c r="DF660" t="s">
        <v>225</v>
      </c>
      <c r="DG660" t="s">
        <v>225</v>
      </c>
      <c r="DH660" t="s">
        <v>3</v>
      </c>
      <c r="DI660" t="s">
        <v>225</v>
      </c>
      <c r="DJ660" t="s">
        <v>225</v>
      </c>
      <c r="DK660" t="s">
        <v>3</v>
      </c>
      <c r="DL660" t="s">
        <v>3</v>
      </c>
      <c r="DM660" t="s">
        <v>3</v>
      </c>
      <c r="DN660">
        <v>0</v>
      </c>
      <c r="DO660">
        <v>0</v>
      </c>
      <c r="DP660">
        <v>1</v>
      </c>
      <c r="DQ660">
        <v>1</v>
      </c>
      <c r="DU660">
        <v>16987630</v>
      </c>
      <c r="DV660" t="s">
        <v>57</v>
      </c>
      <c r="DW660" t="s">
        <v>57</v>
      </c>
      <c r="DX660">
        <v>100</v>
      </c>
      <c r="DZ660" t="s">
        <v>3</v>
      </c>
      <c r="EA660" t="s">
        <v>3</v>
      </c>
      <c r="EB660" t="s">
        <v>3</v>
      </c>
      <c r="EC660" t="s">
        <v>3</v>
      </c>
      <c r="EE660">
        <v>1441815344</v>
      </c>
      <c r="EF660">
        <v>1</v>
      </c>
      <c r="EG660" t="s">
        <v>21</v>
      </c>
      <c r="EH660">
        <v>0</v>
      </c>
      <c r="EI660" t="s">
        <v>3</v>
      </c>
      <c r="EJ660">
        <v>4</v>
      </c>
      <c r="EK660">
        <v>0</v>
      </c>
      <c r="EL660" t="s">
        <v>22</v>
      </c>
      <c r="EM660" t="s">
        <v>23</v>
      </c>
      <c r="EO660" t="s">
        <v>3</v>
      </c>
      <c r="EQ660">
        <v>1024</v>
      </c>
      <c r="ER660">
        <v>15.21</v>
      </c>
      <c r="ES660">
        <v>0</v>
      </c>
      <c r="ET660">
        <v>0</v>
      </c>
      <c r="EU660">
        <v>0</v>
      </c>
      <c r="EV660">
        <v>15.21</v>
      </c>
      <c r="EW660">
        <v>0.03</v>
      </c>
      <c r="EX660">
        <v>0</v>
      </c>
      <c r="EY660">
        <v>0</v>
      </c>
      <c r="FQ660">
        <v>0</v>
      </c>
      <c r="FR660">
        <f t="shared" si="495"/>
        <v>0</v>
      </c>
      <c r="FS660">
        <v>0</v>
      </c>
      <c r="FX660">
        <v>70</v>
      </c>
      <c r="FY660">
        <v>10</v>
      </c>
      <c r="GA660" t="s">
        <v>3</v>
      </c>
      <c r="GD660">
        <v>0</v>
      </c>
      <c r="GF660">
        <v>1381708768</v>
      </c>
      <c r="GG660">
        <v>2</v>
      </c>
      <c r="GH660">
        <v>1</v>
      </c>
      <c r="GI660">
        <v>-2</v>
      </c>
      <c r="GJ660">
        <v>0</v>
      </c>
      <c r="GK660">
        <f>ROUND(R660*(R12)/100,2)</f>
        <v>0</v>
      </c>
      <c r="GL660">
        <f t="shared" si="496"/>
        <v>0</v>
      </c>
      <c r="GM660">
        <f t="shared" si="497"/>
        <v>5678.2</v>
      </c>
      <c r="GN660">
        <f t="shared" si="498"/>
        <v>0</v>
      </c>
      <c r="GO660">
        <f t="shared" si="499"/>
        <v>0</v>
      </c>
      <c r="GP660">
        <f t="shared" si="500"/>
        <v>5678.2</v>
      </c>
      <c r="GR660">
        <v>0</v>
      </c>
      <c r="GS660">
        <v>3</v>
      </c>
      <c r="GT660">
        <v>0</v>
      </c>
      <c r="GU660" t="s">
        <v>3</v>
      </c>
      <c r="GV660">
        <f t="shared" si="501"/>
        <v>0</v>
      </c>
      <c r="GW660">
        <v>1</v>
      </c>
      <c r="GX660">
        <f t="shared" si="502"/>
        <v>0</v>
      </c>
      <c r="HA660">
        <v>0</v>
      </c>
      <c r="HB660">
        <v>0</v>
      </c>
      <c r="HC660">
        <f t="shared" si="503"/>
        <v>0</v>
      </c>
      <c r="HE660" t="s">
        <v>3</v>
      </c>
      <c r="HF660" t="s">
        <v>3</v>
      </c>
      <c r="HM660" t="s">
        <v>3</v>
      </c>
      <c r="HN660" t="s">
        <v>3</v>
      </c>
      <c r="HO660" t="s">
        <v>3</v>
      </c>
      <c r="HP660" t="s">
        <v>3</v>
      </c>
      <c r="HQ660" t="s">
        <v>3</v>
      </c>
      <c r="IK660">
        <v>0</v>
      </c>
    </row>
    <row r="661" spans="1:245" x14ac:dyDescent="0.2">
      <c r="A661">
        <v>17</v>
      </c>
      <c r="B661">
        <v>1</v>
      </c>
      <c r="D661">
        <f>ROW(EtalonRes!A389)</f>
        <v>389</v>
      </c>
      <c r="E661" t="s">
        <v>509</v>
      </c>
      <c r="F661" t="s">
        <v>510</v>
      </c>
      <c r="G661" t="s">
        <v>511</v>
      </c>
      <c r="H661" t="s">
        <v>32</v>
      </c>
      <c r="I661">
        <v>170</v>
      </c>
      <c r="J661">
        <v>0</v>
      </c>
      <c r="K661">
        <v>170</v>
      </c>
      <c r="O661">
        <f t="shared" si="471"/>
        <v>192739.20000000001</v>
      </c>
      <c r="P661">
        <f t="shared" si="472"/>
        <v>3607.4</v>
      </c>
      <c r="Q661">
        <f t="shared" si="473"/>
        <v>0</v>
      </c>
      <c r="R661">
        <f t="shared" si="474"/>
        <v>0</v>
      </c>
      <c r="S661">
        <f t="shared" si="475"/>
        <v>189131.8</v>
      </c>
      <c r="T661">
        <f t="shared" si="476"/>
        <v>0</v>
      </c>
      <c r="U661">
        <f t="shared" si="477"/>
        <v>372.3</v>
      </c>
      <c r="V661">
        <f t="shared" si="478"/>
        <v>0</v>
      </c>
      <c r="W661">
        <f t="shared" si="479"/>
        <v>0</v>
      </c>
      <c r="X661">
        <f t="shared" si="480"/>
        <v>132392.26</v>
      </c>
      <c r="Y661">
        <f t="shared" si="481"/>
        <v>18913.18</v>
      </c>
      <c r="AA661">
        <v>1470268931</v>
      </c>
      <c r="AB661">
        <f t="shared" si="482"/>
        <v>1133.76</v>
      </c>
      <c r="AC661">
        <f>ROUND((ES661),6)</f>
        <v>21.22</v>
      </c>
      <c r="AD661">
        <f>ROUND((((ET661)-(EU661))+AE661),6)</f>
        <v>0</v>
      </c>
      <c r="AE661">
        <f t="shared" ref="AE661:AF663" si="506">ROUND((EU661),6)</f>
        <v>0</v>
      </c>
      <c r="AF661">
        <f t="shared" si="506"/>
        <v>1112.54</v>
      </c>
      <c r="AG661">
        <f t="shared" si="483"/>
        <v>0</v>
      </c>
      <c r="AH661">
        <f t="shared" ref="AH661:AI663" si="507">(EW661)</f>
        <v>2.19</v>
      </c>
      <c r="AI661">
        <f t="shared" si="507"/>
        <v>0</v>
      </c>
      <c r="AJ661">
        <f t="shared" si="484"/>
        <v>0</v>
      </c>
      <c r="AK661">
        <v>1133.76</v>
      </c>
      <c r="AL661">
        <v>21.22</v>
      </c>
      <c r="AM661">
        <v>0</v>
      </c>
      <c r="AN661">
        <v>0</v>
      </c>
      <c r="AO661">
        <v>1112.54</v>
      </c>
      <c r="AP661">
        <v>0</v>
      </c>
      <c r="AQ661">
        <v>2.19</v>
      </c>
      <c r="AR661">
        <v>0</v>
      </c>
      <c r="AS661">
        <v>0</v>
      </c>
      <c r="AT661">
        <v>70</v>
      </c>
      <c r="AU661">
        <v>10</v>
      </c>
      <c r="AV661">
        <v>1</v>
      </c>
      <c r="AW661">
        <v>1</v>
      </c>
      <c r="AZ661">
        <v>1</v>
      </c>
      <c r="BA661">
        <v>1</v>
      </c>
      <c r="BB661">
        <v>1</v>
      </c>
      <c r="BC661">
        <v>1</v>
      </c>
      <c r="BD661" t="s">
        <v>3</v>
      </c>
      <c r="BE661" t="s">
        <v>3</v>
      </c>
      <c r="BF661" t="s">
        <v>3</v>
      </c>
      <c r="BG661" t="s">
        <v>3</v>
      </c>
      <c r="BH661">
        <v>0</v>
      </c>
      <c r="BI661">
        <v>4</v>
      </c>
      <c r="BJ661" t="s">
        <v>512</v>
      </c>
      <c r="BM661">
        <v>0</v>
      </c>
      <c r="BN661">
        <v>0</v>
      </c>
      <c r="BO661" t="s">
        <v>3</v>
      </c>
      <c r="BP661">
        <v>0</v>
      </c>
      <c r="BQ661">
        <v>1</v>
      </c>
      <c r="BR661">
        <v>0</v>
      </c>
      <c r="BS661">
        <v>1</v>
      </c>
      <c r="BT661">
        <v>1</v>
      </c>
      <c r="BU661">
        <v>1</v>
      </c>
      <c r="BV661">
        <v>1</v>
      </c>
      <c r="BW661">
        <v>1</v>
      </c>
      <c r="BX661">
        <v>1</v>
      </c>
      <c r="BY661" t="s">
        <v>3</v>
      </c>
      <c r="BZ661">
        <v>70</v>
      </c>
      <c r="CA661">
        <v>10</v>
      </c>
      <c r="CB661" t="s">
        <v>3</v>
      </c>
      <c r="CE661">
        <v>0</v>
      </c>
      <c r="CF661">
        <v>0</v>
      </c>
      <c r="CG661">
        <v>0</v>
      </c>
      <c r="CM661">
        <v>0</v>
      </c>
      <c r="CN661" t="s">
        <v>3</v>
      </c>
      <c r="CO661">
        <v>0</v>
      </c>
      <c r="CP661">
        <f t="shared" si="485"/>
        <v>192739.19999999998</v>
      </c>
      <c r="CQ661">
        <f t="shared" si="486"/>
        <v>21.22</v>
      </c>
      <c r="CR661">
        <f>((((ET661)*BB661-(EU661)*BS661)+AE661*BS661)*AV661)</f>
        <v>0</v>
      </c>
      <c r="CS661">
        <f t="shared" si="487"/>
        <v>0</v>
      </c>
      <c r="CT661">
        <f t="shared" si="488"/>
        <v>1112.54</v>
      </c>
      <c r="CU661">
        <f t="shared" si="489"/>
        <v>0</v>
      </c>
      <c r="CV661">
        <f t="shared" si="490"/>
        <v>2.19</v>
      </c>
      <c r="CW661">
        <f t="shared" si="491"/>
        <v>0</v>
      </c>
      <c r="CX661">
        <f t="shared" si="492"/>
        <v>0</v>
      </c>
      <c r="CY661">
        <f t="shared" si="493"/>
        <v>132392.26</v>
      </c>
      <c r="CZ661">
        <f t="shared" si="494"/>
        <v>18913.18</v>
      </c>
      <c r="DC661" t="s">
        <v>3</v>
      </c>
      <c r="DD661" t="s">
        <v>3</v>
      </c>
      <c r="DE661" t="s">
        <v>3</v>
      </c>
      <c r="DF661" t="s">
        <v>3</v>
      </c>
      <c r="DG661" t="s">
        <v>3</v>
      </c>
      <c r="DH661" t="s">
        <v>3</v>
      </c>
      <c r="DI661" t="s">
        <v>3</v>
      </c>
      <c r="DJ661" t="s">
        <v>3</v>
      </c>
      <c r="DK661" t="s">
        <v>3</v>
      </c>
      <c r="DL661" t="s">
        <v>3</v>
      </c>
      <c r="DM661" t="s">
        <v>3</v>
      </c>
      <c r="DN661">
        <v>0</v>
      </c>
      <c r="DO661">
        <v>0</v>
      </c>
      <c r="DP661">
        <v>1</v>
      </c>
      <c r="DQ661">
        <v>1</v>
      </c>
      <c r="DU661">
        <v>16987630</v>
      </c>
      <c r="DV661" t="s">
        <v>32</v>
      </c>
      <c r="DW661" t="s">
        <v>32</v>
      </c>
      <c r="DX661">
        <v>1</v>
      </c>
      <c r="DZ661" t="s">
        <v>3</v>
      </c>
      <c r="EA661" t="s">
        <v>3</v>
      </c>
      <c r="EB661" t="s">
        <v>3</v>
      </c>
      <c r="EC661" t="s">
        <v>3</v>
      </c>
      <c r="EE661">
        <v>1441815344</v>
      </c>
      <c r="EF661">
        <v>1</v>
      </c>
      <c r="EG661" t="s">
        <v>21</v>
      </c>
      <c r="EH661">
        <v>0</v>
      </c>
      <c r="EI661" t="s">
        <v>3</v>
      </c>
      <c r="EJ661">
        <v>4</v>
      </c>
      <c r="EK661">
        <v>0</v>
      </c>
      <c r="EL661" t="s">
        <v>22</v>
      </c>
      <c r="EM661" t="s">
        <v>23</v>
      </c>
      <c r="EO661" t="s">
        <v>3</v>
      </c>
      <c r="EQ661">
        <v>0</v>
      </c>
      <c r="ER661">
        <v>1133.76</v>
      </c>
      <c r="ES661">
        <v>21.22</v>
      </c>
      <c r="ET661">
        <v>0</v>
      </c>
      <c r="EU661">
        <v>0</v>
      </c>
      <c r="EV661">
        <v>1112.54</v>
      </c>
      <c r="EW661">
        <v>2.19</v>
      </c>
      <c r="EX661">
        <v>0</v>
      </c>
      <c r="EY661">
        <v>0</v>
      </c>
      <c r="FQ661">
        <v>0</v>
      </c>
      <c r="FR661">
        <f t="shared" si="495"/>
        <v>0</v>
      </c>
      <c r="FS661">
        <v>0</v>
      </c>
      <c r="FX661">
        <v>70</v>
      </c>
      <c r="FY661">
        <v>10</v>
      </c>
      <c r="GA661" t="s">
        <v>3</v>
      </c>
      <c r="GD661">
        <v>0</v>
      </c>
      <c r="GF661">
        <v>-597363138</v>
      </c>
      <c r="GG661">
        <v>2</v>
      </c>
      <c r="GH661">
        <v>1</v>
      </c>
      <c r="GI661">
        <v>-2</v>
      </c>
      <c r="GJ661">
        <v>0</v>
      </c>
      <c r="GK661">
        <f>ROUND(R661*(R12)/100,2)</f>
        <v>0</v>
      </c>
      <c r="GL661">
        <f t="shared" si="496"/>
        <v>0</v>
      </c>
      <c r="GM661">
        <f t="shared" si="497"/>
        <v>344044.64</v>
      </c>
      <c r="GN661">
        <f t="shared" si="498"/>
        <v>0</v>
      </c>
      <c r="GO661">
        <f t="shared" si="499"/>
        <v>0</v>
      </c>
      <c r="GP661">
        <f t="shared" si="500"/>
        <v>344044.64</v>
      </c>
      <c r="GR661">
        <v>0</v>
      </c>
      <c r="GS661">
        <v>3</v>
      </c>
      <c r="GT661">
        <v>0</v>
      </c>
      <c r="GU661" t="s">
        <v>3</v>
      </c>
      <c r="GV661">
        <f t="shared" si="501"/>
        <v>0</v>
      </c>
      <c r="GW661">
        <v>1</v>
      </c>
      <c r="GX661">
        <f t="shared" si="502"/>
        <v>0</v>
      </c>
      <c r="HA661">
        <v>0</v>
      </c>
      <c r="HB661">
        <v>0</v>
      </c>
      <c r="HC661">
        <f t="shared" si="503"/>
        <v>0</v>
      </c>
      <c r="HE661" t="s">
        <v>3</v>
      </c>
      <c r="HF661" t="s">
        <v>3</v>
      </c>
      <c r="HM661" t="s">
        <v>3</v>
      </c>
      <c r="HN661" t="s">
        <v>3</v>
      </c>
      <c r="HO661" t="s">
        <v>3</v>
      </c>
      <c r="HP661" t="s">
        <v>3</v>
      </c>
      <c r="HQ661" t="s">
        <v>3</v>
      </c>
      <c r="IK661">
        <v>0</v>
      </c>
    </row>
    <row r="662" spans="1:245" x14ac:dyDescent="0.2">
      <c r="A662">
        <v>17</v>
      </c>
      <c r="B662">
        <v>1</v>
      </c>
      <c r="D662">
        <f>ROW(EtalonRes!A391)</f>
        <v>391</v>
      </c>
      <c r="E662" t="s">
        <v>513</v>
      </c>
      <c r="F662" t="s">
        <v>514</v>
      </c>
      <c r="G662" t="s">
        <v>515</v>
      </c>
      <c r="H662" t="s">
        <v>18</v>
      </c>
      <c r="I662">
        <f>ROUND((1700)*0.1/100,9)</f>
        <v>1.7</v>
      </c>
      <c r="J662">
        <v>0</v>
      </c>
      <c r="K662">
        <f>ROUND((1700)*0.1/100,9)</f>
        <v>1.7</v>
      </c>
      <c r="O662">
        <f t="shared" si="471"/>
        <v>4952.46</v>
      </c>
      <c r="P662">
        <f t="shared" si="472"/>
        <v>38.270000000000003</v>
      </c>
      <c r="Q662">
        <f t="shared" si="473"/>
        <v>0</v>
      </c>
      <c r="R662">
        <f t="shared" si="474"/>
        <v>0</v>
      </c>
      <c r="S662">
        <f t="shared" si="475"/>
        <v>4914.1899999999996</v>
      </c>
      <c r="T662">
        <f t="shared" si="476"/>
        <v>0</v>
      </c>
      <c r="U662">
        <f t="shared" si="477"/>
        <v>9.18</v>
      </c>
      <c r="V662">
        <f t="shared" si="478"/>
        <v>0</v>
      </c>
      <c r="W662">
        <f t="shared" si="479"/>
        <v>0</v>
      </c>
      <c r="X662">
        <f t="shared" si="480"/>
        <v>3439.93</v>
      </c>
      <c r="Y662">
        <f t="shared" si="481"/>
        <v>491.42</v>
      </c>
      <c r="AA662">
        <v>1470268931</v>
      </c>
      <c r="AB662">
        <f t="shared" si="482"/>
        <v>2913.21</v>
      </c>
      <c r="AC662">
        <f>ROUND((ES662),6)</f>
        <v>22.51</v>
      </c>
      <c r="AD662">
        <f>ROUND((((ET662)-(EU662))+AE662),6)</f>
        <v>0</v>
      </c>
      <c r="AE662">
        <f t="shared" si="506"/>
        <v>0</v>
      </c>
      <c r="AF662">
        <f t="shared" si="506"/>
        <v>2890.7</v>
      </c>
      <c r="AG662">
        <f t="shared" si="483"/>
        <v>0</v>
      </c>
      <c r="AH662">
        <f t="shared" si="507"/>
        <v>5.4</v>
      </c>
      <c r="AI662">
        <f t="shared" si="507"/>
        <v>0</v>
      </c>
      <c r="AJ662">
        <f t="shared" si="484"/>
        <v>0</v>
      </c>
      <c r="AK662">
        <v>2913.21</v>
      </c>
      <c r="AL662">
        <v>22.51</v>
      </c>
      <c r="AM662">
        <v>0</v>
      </c>
      <c r="AN662">
        <v>0</v>
      </c>
      <c r="AO662">
        <v>2890.7</v>
      </c>
      <c r="AP662">
        <v>0</v>
      </c>
      <c r="AQ662">
        <v>5.4</v>
      </c>
      <c r="AR662">
        <v>0</v>
      </c>
      <c r="AS662">
        <v>0</v>
      </c>
      <c r="AT662">
        <v>70</v>
      </c>
      <c r="AU662">
        <v>10</v>
      </c>
      <c r="AV662">
        <v>1</v>
      </c>
      <c r="AW662">
        <v>1</v>
      </c>
      <c r="AZ662">
        <v>1</v>
      </c>
      <c r="BA662">
        <v>1</v>
      </c>
      <c r="BB662">
        <v>1</v>
      </c>
      <c r="BC662">
        <v>1</v>
      </c>
      <c r="BD662" t="s">
        <v>3</v>
      </c>
      <c r="BE662" t="s">
        <v>3</v>
      </c>
      <c r="BF662" t="s">
        <v>3</v>
      </c>
      <c r="BG662" t="s">
        <v>3</v>
      </c>
      <c r="BH662">
        <v>0</v>
      </c>
      <c r="BI662">
        <v>4</v>
      </c>
      <c r="BJ662" t="s">
        <v>516</v>
      </c>
      <c r="BM662">
        <v>0</v>
      </c>
      <c r="BN662">
        <v>0</v>
      </c>
      <c r="BO662" t="s">
        <v>3</v>
      </c>
      <c r="BP662">
        <v>0</v>
      </c>
      <c r="BQ662">
        <v>1</v>
      </c>
      <c r="BR662">
        <v>0</v>
      </c>
      <c r="BS662">
        <v>1</v>
      </c>
      <c r="BT662">
        <v>1</v>
      </c>
      <c r="BU662">
        <v>1</v>
      </c>
      <c r="BV662">
        <v>1</v>
      </c>
      <c r="BW662">
        <v>1</v>
      </c>
      <c r="BX662">
        <v>1</v>
      </c>
      <c r="BY662" t="s">
        <v>3</v>
      </c>
      <c r="BZ662">
        <v>70</v>
      </c>
      <c r="CA662">
        <v>10</v>
      </c>
      <c r="CB662" t="s">
        <v>3</v>
      </c>
      <c r="CE662">
        <v>0</v>
      </c>
      <c r="CF662">
        <v>0</v>
      </c>
      <c r="CG662">
        <v>0</v>
      </c>
      <c r="CM662">
        <v>0</v>
      </c>
      <c r="CN662" t="s">
        <v>3</v>
      </c>
      <c r="CO662">
        <v>0</v>
      </c>
      <c r="CP662">
        <f t="shared" si="485"/>
        <v>4952.46</v>
      </c>
      <c r="CQ662">
        <f t="shared" si="486"/>
        <v>22.51</v>
      </c>
      <c r="CR662">
        <f>((((ET662)*BB662-(EU662)*BS662)+AE662*BS662)*AV662)</f>
        <v>0</v>
      </c>
      <c r="CS662">
        <f t="shared" si="487"/>
        <v>0</v>
      </c>
      <c r="CT662">
        <f t="shared" si="488"/>
        <v>2890.7</v>
      </c>
      <c r="CU662">
        <f t="shared" si="489"/>
        <v>0</v>
      </c>
      <c r="CV662">
        <f t="shared" si="490"/>
        <v>5.4</v>
      </c>
      <c r="CW662">
        <f t="shared" si="491"/>
        <v>0</v>
      </c>
      <c r="CX662">
        <f t="shared" si="492"/>
        <v>0</v>
      </c>
      <c r="CY662">
        <f t="shared" si="493"/>
        <v>3439.933</v>
      </c>
      <c r="CZ662">
        <f t="shared" si="494"/>
        <v>491.41899999999993</v>
      </c>
      <c r="DC662" t="s">
        <v>3</v>
      </c>
      <c r="DD662" t="s">
        <v>3</v>
      </c>
      <c r="DE662" t="s">
        <v>3</v>
      </c>
      <c r="DF662" t="s">
        <v>3</v>
      </c>
      <c r="DG662" t="s">
        <v>3</v>
      </c>
      <c r="DH662" t="s">
        <v>3</v>
      </c>
      <c r="DI662" t="s">
        <v>3</v>
      </c>
      <c r="DJ662" t="s">
        <v>3</v>
      </c>
      <c r="DK662" t="s">
        <v>3</v>
      </c>
      <c r="DL662" t="s">
        <v>3</v>
      </c>
      <c r="DM662" t="s">
        <v>3</v>
      </c>
      <c r="DN662">
        <v>0</v>
      </c>
      <c r="DO662">
        <v>0</v>
      </c>
      <c r="DP662">
        <v>1</v>
      </c>
      <c r="DQ662">
        <v>1</v>
      </c>
      <c r="DU662">
        <v>1003</v>
      </c>
      <c r="DV662" t="s">
        <v>18</v>
      </c>
      <c r="DW662" t="s">
        <v>18</v>
      </c>
      <c r="DX662">
        <v>100</v>
      </c>
      <c r="DZ662" t="s">
        <v>3</v>
      </c>
      <c r="EA662" t="s">
        <v>3</v>
      </c>
      <c r="EB662" t="s">
        <v>3</v>
      </c>
      <c r="EC662" t="s">
        <v>3</v>
      </c>
      <c r="EE662">
        <v>1441815344</v>
      </c>
      <c r="EF662">
        <v>1</v>
      </c>
      <c r="EG662" t="s">
        <v>21</v>
      </c>
      <c r="EH662">
        <v>0</v>
      </c>
      <c r="EI662" t="s">
        <v>3</v>
      </c>
      <c r="EJ662">
        <v>4</v>
      </c>
      <c r="EK662">
        <v>0</v>
      </c>
      <c r="EL662" t="s">
        <v>22</v>
      </c>
      <c r="EM662" t="s">
        <v>23</v>
      </c>
      <c r="EO662" t="s">
        <v>3</v>
      </c>
      <c r="EQ662">
        <v>1835008</v>
      </c>
      <c r="ER662">
        <v>2913.21</v>
      </c>
      <c r="ES662">
        <v>22.51</v>
      </c>
      <c r="ET662">
        <v>0</v>
      </c>
      <c r="EU662">
        <v>0</v>
      </c>
      <c r="EV662">
        <v>2890.7</v>
      </c>
      <c r="EW662">
        <v>5.4</v>
      </c>
      <c r="EX662">
        <v>0</v>
      </c>
      <c r="EY662">
        <v>0</v>
      </c>
      <c r="FQ662">
        <v>0</v>
      </c>
      <c r="FR662">
        <f t="shared" si="495"/>
        <v>0</v>
      </c>
      <c r="FS662">
        <v>0</v>
      </c>
      <c r="FX662">
        <v>70</v>
      </c>
      <c r="FY662">
        <v>10</v>
      </c>
      <c r="GA662" t="s">
        <v>3</v>
      </c>
      <c r="GD662">
        <v>0</v>
      </c>
      <c r="GF662">
        <v>-1907504404</v>
      </c>
      <c r="GG662">
        <v>2</v>
      </c>
      <c r="GH662">
        <v>1</v>
      </c>
      <c r="GI662">
        <v>-2</v>
      </c>
      <c r="GJ662">
        <v>0</v>
      </c>
      <c r="GK662">
        <f>ROUND(R662*(R12)/100,2)</f>
        <v>0</v>
      </c>
      <c r="GL662">
        <f t="shared" si="496"/>
        <v>0</v>
      </c>
      <c r="GM662">
        <f t="shared" si="497"/>
        <v>8883.81</v>
      </c>
      <c r="GN662">
        <f t="shared" si="498"/>
        <v>0</v>
      </c>
      <c r="GO662">
        <f t="shared" si="499"/>
        <v>0</v>
      </c>
      <c r="GP662">
        <f t="shared" si="500"/>
        <v>8883.81</v>
      </c>
      <c r="GR662">
        <v>0</v>
      </c>
      <c r="GS662">
        <v>3</v>
      </c>
      <c r="GT662">
        <v>0</v>
      </c>
      <c r="GU662" t="s">
        <v>3</v>
      </c>
      <c r="GV662">
        <f t="shared" si="501"/>
        <v>0</v>
      </c>
      <c r="GW662">
        <v>1</v>
      </c>
      <c r="GX662">
        <f t="shared" si="502"/>
        <v>0</v>
      </c>
      <c r="HA662">
        <v>0</v>
      </c>
      <c r="HB662">
        <v>0</v>
      </c>
      <c r="HC662">
        <f t="shared" si="503"/>
        <v>0</v>
      </c>
      <c r="HE662" t="s">
        <v>3</v>
      </c>
      <c r="HF662" t="s">
        <v>3</v>
      </c>
      <c r="HM662" t="s">
        <v>3</v>
      </c>
      <c r="HN662" t="s">
        <v>3</v>
      </c>
      <c r="HO662" t="s">
        <v>3</v>
      </c>
      <c r="HP662" t="s">
        <v>3</v>
      </c>
      <c r="HQ662" t="s">
        <v>3</v>
      </c>
      <c r="IK662">
        <v>0</v>
      </c>
    </row>
    <row r="663" spans="1:245" x14ac:dyDescent="0.2">
      <c r="A663">
        <v>17</v>
      </c>
      <c r="B663">
        <v>1</v>
      </c>
      <c r="C663">
        <f>ROW(SmtRes!A1)</f>
        <v>1</v>
      </c>
      <c r="D663">
        <f>ROW(EtalonRes!A392)</f>
        <v>392</v>
      </c>
      <c r="E663" t="s">
        <v>3</v>
      </c>
      <c r="F663" t="s">
        <v>517</v>
      </c>
      <c r="G663" t="s">
        <v>518</v>
      </c>
      <c r="H663" t="s">
        <v>18</v>
      </c>
      <c r="I663">
        <f>ROUND(1700*0.1/100,9)</f>
        <v>1.7</v>
      </c>
      <c r="J663">
        <v>0</v>
      </c>
      <c r="K663">
        <f>ROUND(1700*0.1/100,9)</f>
        <v>1.7</v>
      </c>
      <c r="O663">
        <f t="shared" si="471"/>
        <v>163.80000000000001</v>
      </c>
      <c r="P663">
        <f t="shared" si="472"/>
        <v>0</v>
      </c>
      <c r="Q663">
        <f t="shared" si="473"/>
        <v>0</v>
      </c>
      <c r="R663">
        <f t="shared" si="474"/>
        <v>0</v>
      </c>
      <c r="S663">
        <f t="shared" si="475"/>
        <v>163.80000000000001</v>
      </c>
      <c r="T663">
        <f t="shared" si="476"/>
        <v>0</v>
      </c>
      <c r="U663">
        <f t="shared" si="477"/>
        <v>0.30599999999999999</v>
      </c>
      <c r="V663">
        <f t="shared" si="478"/>
        <v>0</v>
      </c>
      <c r="W663">
        <f t="shared" si="479"/>
        <v>0</v>
      </c>
      <c r="X663">
        <f t="shared" si="480"/>
        <v>114.66</v>
      </c>
      <c r="Y663">
        <f t="shared" si="481"/>
        <v>16.38</v>
      </c>
      <c r="AA663">
        <v>-1</v>
      </c>
      <c r="AB663">
        <f t="shared" si="482"/>
        <v>96.35</v>
      </c>
      <c r="AC663">
        <f>ROUND((ES663),6)</f>
        <v>0</v>
      </c>
      <c r="AD663">
        <f>ROUND((((ET663)-(EU663))+AE663),6)</f>
        <v>0</v>
      </c>
      <c r="AE663">
        <f t="shared" si="506"/>
        <v>0</v>
      </c>
      <c r="AF663">
        <f t="shared" si="506"/>
        <v>96.35</v>
      </c>
      <c r="AG663">
        <f t="shared" si="483"/>
        <v>0</v>
      </c>
      <c r="AH663">
        <f t="shared" si="507"/>
        <v>0.18</v>
      </c>
      <c r="AI663">
        <f t="shared" si="507"/>
        <v>0</v>
      </c>
      <c r="AJ663">
        <f t="shared" si="484"/>
        <v>0</v>
      </c>
      <c r="AK663">
        <v>96.35</v>
      </c>
      <c r="AL663">
        <v>0</v>
      </c>
      <c r="AM663">
        <v>0</v>
      </c>
      <c r="AN663">
        <v>0</v>
      </c>
      <c r="AO663">
        <v>96.35</v>
      </c>
      <c r="AP663">
        <v>0</v>
      </c>
      <c r="AQ663">
        <v>0.18</v>
      </c>
      <c r="AR663">
        <v>0</v>
      </c>
      <c r="AS663">
        <v>0</v>
      </c>
      <c r="AT663">
        <v>70</v>
      </c>
      <c r="AU663">
        <v>10</v>
      </c>
      <c r="AV663">
        <v>1</v>
      </c>
      <c r="AW663">
        <v>1</v>
      </c>
      <c r="AZ663">
        <v>1</v>
      </c>
      <c r="BA663">
        <v>1</v>
      </c>
      <c r="BB663">
        <v>1</v>
      </c>
      <c r="BC663">
        <v>1</v>
      </c>
      <c r="BD663" t="s">
        <v>3</v>
      </c>
      <c r="BE663" t="s">
        <v>3</v>
      </c>
      <c r="BF663" t="s">
        <v>3</v>
      </c>
      <c r="BG663" t="s">
        <v>3</v>
      </c>
      <c r="BH663">
        <v>0</v>
      </c>
      <c r="BI663">
        <v>4</v>
      </c>
      <c r="BJ663" t="s">
        <v>519</v>
      </c>
      <c r="BM663">
        <v>0</v>
      </c>
      <c r="BN663">
        <v>0</v>
      </c>
      <c r="BO663" t="s">
        <v>3</v>
      </c>
      <c r="BP663">
        <v>0</v>
      </c>
      <c r="BQ663">
        <v>1</v>
      </c>
      <c r="BR663">
        <v>0</v>
      </c>
      <c r="BS663">
        <v>1</v>
      </c>
      <c r="BT663">
        <v>1</v>
      </c>
      <c r="BU663">
        <v>1</v>
      </c>
      <c r="BV663">
        <v>1</v>
      </c>
      <c r="BW663">
        <v>1</v>
      </c>
      <c r="BX663">
        <v>1</v>
      </c>
      <c r="BY663" t="s">
        <v>3</v>
      </c>
      <c r="BZ663">
        <v>70</v>
      </c>
      <c r="CA663">
        <v>10</v>
      </c>
      <c r="CB663" t="s">
        <v>3</v>
      </c>
      <c r="CE663">
        <v>0</v>
      </c>
      <c r="CF663">
        <v>0</v>
      </c>
      <c r="CG663">
        <v>0</v>
      </c>
      <c r="CM663">
        <v>0</v>
      </c>
      <c r="CN663" t="s">
        <v>3</v>
      </c>
      <c r="CO663">
        <v>0</v>
      </c>
      <c r="CP663">
        <f t="shared" si="485"/>
        <v>163.80000000000001</v>
      </c>
      <c r="CQ663">
        <f t="shared" si="486"/>
        <v>0</v>
      </c>
      <c r="CR663">
        <f>((((ET663)*BB663-(EU663)*BS663)+AE663*BS663)*AV663)</f>
        <v>0</v>
      </c>
      <c r="CS663">
        <f t="shared" si="487"/>
        <v>0</v>
      </c>
      <c r="CT663">
        <f t="shared" si="488"/>
        <v>96.35</v>
      </c>
      <c r="CU663">
        <f t="shared" si="489"/>
        <v>0</v>
      </c>
      <c r="CV663">
        <f t="shared" si="490"/>
        <v>0.18</v>
      </c>
      <c r="CW663">
        <f t="shared" si="491"/>
        <v>0</v>
      </c>
      <c r="CX663">
        <f t="shared" si="492"/>
        <v>0</v>
      </c>
      <c r="CY663">
        <f t="shared" si="493"/>
        <v>114.66</v>
      </c>
      <c r="CZ663">
        <f t="shared" si="494"/>
        <v>16.38</v>
      </c>
      <c r="DC663" t="s">
        <v>3</v>
      </c>
      <c r="DD663" t="s">
        <v>3</v>
      </c>
      <c r="DE663" t="s">
        <v>3</v>
      </c>
      <c r="DF663" t="s">
        <v>3</v>
      </c>
      <c r="DG663" t="s">
        <v>3</v>
      </c>
      <c r="DH663" t="s">
        <v>3</v>
      </c>
      <c r="DI663" t="s">
        <v>3</v>
      </c>
      <c r="DJ663" t="s">
        <v>3</v>
      </c>
      <c r="DK663" t="s">
        <v>3</v>
      </c>
      <c r="DL663" t="s">
        <v>3</v>
      </c>
      <c r="DM663" t="s">
        <v>3</v>
      </c>
      <c r="DN663">
        <v>0</v>
      </c>
      <c r="DO663">
        <v>0</v>
      </c>
      <c r="DP663">
        <v>1</v>
      </c>
      <c r="DQ663">
        <v>1</v>
      </c>
      <c r="DU663">
        <v>1003</v>
      </c>
      <c r="DV663" t="s">
        <v>18</v>
      </c>
      <c r="DW663" t="s">
        <v>18</v>
      </c>
      <c r="DX663">
        <v>100</v>
      </c>
      <c r="DZ663" t="s">
        <v>3</v>
      </c>
      <c r="EA663" t="s">
        <v>3</v>
      </c>
      <c r="EB663" t="s">
        <v>3</v>
      </c>
      <c r="EC663" t="s">
        <v>3</v>
      </c>
      <c r="EE663">
        <v>1441815344</v>
      </c>
      <c r="EF663">
        <v>1</v>
      </c>
      <c r="EG663" t="s">
        <v>21</v>
      </c>
      <c r="EH663">
        <v>0</v>
      </c>
      <c r="EI663" t="s">
        <v>3</v>
      </c>
      <c r="EJ663">
        <v>4</v>
      </c>
      <c r="EK663">
        <v>0</v>
      </c>
      <c r="EL663" t="s">
        <v>22</v>
      </c>
      <c r="EM663" t="s">
        <v>23</v>
      </c>
      <c r="EO663" t="s">
        <v>3</v>
      </c>
      <c r="EQ663">
        <v>1024</v>
      </c>
      <c r="ER663">
        <v>96.35</v>
      </c>
      <c r="ES663">
        <v>0</v>
      </c>
      <c r="ET663">
        <v>0</v>
      </c>
      <c r="EU663">
        <v>0</v>
      </c>
      <c r="EV663">
        <v>96.35</v>
      </c>
      <c r="EW663">
        <v>0.18</v>
      </c>
      <c r="EX663">
        <v>0</v>
      </c>
      <c r="EY663">
        <v>0</v>
      </c>
      <c r="FQ663">
        <v>0</v>
      </c>
      <c r="FR663">
        <f t="shared" si="495"/>
        <v>0</v>
      </c>
      <c r="FS663">
        <v>0</v>
      </c>
      <c r="FX663">
        <v>70</v>
      </c>
      <c r="FY663">
        <v>10</v>
      </c>
      <c r="GA663" t="s">
        <v>3</v>
      </c>
      <c r="GD663">
        <v>0</v>
      </c>
      <c r="GF663">
        <v>603145016</v>
      </c>
      <c r="GG663">
        <v>2</v>
      </c>
      <c r="GH663">
        <v>1</v>
      </c>
      <c r="GI663">
        <v>-2</v>
      </c>
      <c r="GJ663">
        <v>0</v>
      </c>
      <c r="GK663">
        <f>ROUND(R663*(R12)/100,2)</f>
        <v>0</v>
      </c>
      <c r="GL663">
        <f t="shared" si="496"/>
        <v>0</v>
      </c>
      <c r="GM663">
        <f t="shared" si="497"/>
        <v>294.83999999999997</v>
      </c>
      <c r="GN663">
        <f t="shared" si="498"/>
        <v>0</v>
      </c>
      <c r="GO663">
        <f t="shared" si="499"/>
        <v>0</v>
      </c>
      <c r="GP663">
        <f t="shared" si="500"/>
        <v>294.83999999999997</v>
      </c>
      <c r="GR663">
        <v>0</v>
      </c>
      <c r="GS663">
        <v>3</v>
      </c>
      <c r="GT663">
        <v>0</v>
      </c>
      <c r="GU663" t="s">
        <v>3</v>
      </c>
      <c r="GV663">
        <f t="shared" si="501"/>
        <v>0</v>
      </c>
      <c r="GW663">
        <v>1</v>
      </c>
      <c r="GX663">
        <f t="shared" si="502"/>
        <v>0</v>
      </c>
      <c r="HA663">
        <v>0</v>
      </c>
      <c r="HB663">
        <v>0</v>
      </c>
      <c r="HC663">
        <f t="shared" si="503"/>
        <v>0</v>
      </c>
      <c r="HE663" t="s">
        <v>3</v>
      </c>
      <c r="HF663" t="s">
        <v>3</v>
      </c>
      <c r="HM663" t="s">
        <v>3</v>
      </c>
      <c r="HN663" t="s">
        <v>3</v>
      </c>
      <c r="HO663" t="s">
        <v>3</v>
      </c>
      <c r="HP663" t="s">
        <v>3</v>
      </c>
      <c r="HQ663" t="s">
        <v>3</v>
      </c>
      <c r="IK663">
        <v>0</v>
      </c>
    </row>
    <row r="665" spans="1:245" x14ac:dyDescent="0.2">
      <c r="A665" s="2">
        <v>51</v>
      </c>
      <c r="B665" s="2">
        <f>B644</f>
        <v>1</v>
      </c>
      <c r="C665" s="2">
        <f>A644</f>
        <v>5</v>
      </c>
      <c r="D665" s="2">
        <f>ROW(A644)</f>
        <v>644</v>
      </c>
      <c r="E665" s="2"/>
      <c r="F665" s="2" t="str">
        <f>IF(F644&lt;&gt;"",F644,"")</f>
        <v>Новый подраздел</v>
      </c>
      <c r="G665" s="2" t="str">
        <f>IF(G644&lt;&gt;"",G644,"")</f>
        <v>Наружное архитектурное освещение</v>
      </c>
      <c r="H665" s="2">
        <v>0</v>
      </c>
      <c r="I665" s="2"/>
      <c r="J665" s="2"/>
      <c r="K665" s="2"/>
      <c r="L665" s="2"/>
      <c r="M665" s="2"/>
      <c r="N665" s="2"/>
      <c r="O665" s="2">
        <f t="shared" ref="O665:T665" si="508">ROUND(AB665,2)</f>
        <v>210193.05</v>
      </c>
      <c r="P665" s="2">
        <f t="shared" si="508"/>
        <v>3762.81</v>
      </c>
      <c r="Q665" s="2">
        <f t="shared" si="508"/>
        <v>312.72000000000003</v>
      </c>
      <c r="R665" s="2">
        <f t="shared" si="508"/>
        <v>198.29</v>
      </c>
      <c r="S665" s="2">
        <f t="shared" si="508"/>
        <v>206117.52</v>
      </c>
      <c r="T665" s="2">
        <f t="shared" si="508"/>
        <v>0</v>
      </c>
      <c r="U665" s="2">
        <f>AH665</f>
        <v>400.88</v>
      </c>
      <c r="V665" s="2">
        <f>AI665</f>
        <v>0</v>
      </c>
      <c r="W665" s="2">
        <f>ROUND(AJ665,2)</f>
        <v>0</v>
      </c>
      <c r="X665" s="2">
        <f>ROUND(AK665,2)</f>
        <v>144282.26</v>
      </c>
      <c r="Y665" s="2">
        <f>ROUND(AL665,2)</f>
        <v>20611.759999999998</v>
      </c>
      <c r="Z665" s="2"/>
      <c r="AA665" s="2"/>
      <c r="AB665" s="2">
        <f>ROUND(SUMIF(AA648:AA663,"=1470268931",O648:O663),2)</f>
        <v>210193.05</v>
      </c>
      <c r="AC665" s="2">
        <f>ROUND(SUMIF(AA648:AA663,"=1470268931",P648:P663),2)</f>
        <v>3762.81</v>
      </c>
      <c r="AD665" s="2">
        <f>ROUND(SUMIF(AA648:AA663,"=1470268931",Q648:Q663),2)</f>
        <v>312.72000000000003</v>
      </c>
      <c r="AE665" s="2">
        <f>ROUND(SUMIF(AA648:AA663,"=1470268931",R648:R663),2)</f>
        <v>198.29</v>
      </c>
      <c r="AF665" s="2">
        <f>ROUND(SUMIF(AA648:AA663,"=1470268931",S648:S663),2)</f>
        <v>206117.52</v>
      </c>
      <c r="AG665" s="2">
        <f>ROUND(SUMIF(AA648:AA663,"=1470268931",T648:T663),2)</f>
        <v>0</v>
      </c>
      <c r="AH665" s="2">
        <f>SUMIF(AA648:AA663,"=1470268931",U648:U663)</f>
        <v>400.88</v>
      </c>
      <c r="AI665" s="2">
        <f>SUMIF(AA648:AA663,"=1470268931",V648:V663)</f>
        <v>0</v>
      </c>
      <c r="AJ665" s="2">
        <f>ROUND(SUMIF(AA648:AA663,"=1470268931",W648:W663),2)</f>
        <v>0</v>
      </c>
      <c r="AK665" s="2">
        <f>ROUND(SUMIF(AA648:AA663,"=1470268931",X648:X663),2)</f>
        <v>144282.26</v>
      </c>
      <c r="AL665" s="2">
        <f>ROUND(SUMIF(AA648:AA663,"=1470268931",Y648:Y663),2)</f>
        <v>20611.759999999998</v>
      </c>
      <c r="AM665" s="2"/>
      <c r="AN665" s="2"/>
      <c r="AO665" s="2">
        <f t="shared" ref="AO665:BD665" si="509">ROUND(BX665,2)</f>
        <v>0</v>
      </c>
      <c r="AP665" s="2">
        <f t="shared" si="509"/>
        <v>0</v>
      </c>
      <c r="AQ665" s="2">
        <f t="shared" si="509"/>
        <v>0</v>
      </c>
      <c r="AR665" s="2">
        <f t="shared" si="509"/>
        <v>375301.22</v>
      </c>
      <c r="AS665" s="2">
        <f t="shared" si="509"/>
        <v>0</v>
      </c>
      <c r="AT665" s="2">
        <f t="shared" si="509"/>
        <v>0</v>
      </c>
      <c r="AU665" s="2">
        <f t="shared" si="509"/>
        <v>375301.22</v>
      </c>
      <c r="AV665" s="2">
        <f t="shared" si="509"/>
        <v>3762.81</v>
      </c>
      <c r="AW665" s="2">
        <f t="shared" si="509"/>
        <v>3762.81</v>
      </c>
      <c r="AX665" s="2">
        <f t="shared" si="509"/>
        <v>0</v>
      </c>
      <c r="AY665" s="2">
        <f t="shared" si="509"/>
        <v>3762.81</v>
      </c>
      <c r="AZ665" s="2">
        <f t="shared" si="509"/>
        <v>0</v>
      </c>
      <c r="BA665" s="2">
        <f t="shared" si="509"/>
        <v>0</v>
      </c>
      <c r="BB665" s="2">
        <f t="shared" si="509"/>
        <v>0</v>
      </c>
      <c r="BC665" s="2">
        <f t="shared" si="509"/>
        <v>0</v>
      </c>
      <c r="BD665" s="2">
        <f t="shared" si="509"/>
        <v>0</v>
      </c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>
        <f>ROUND(SUMIF(AA648:AA663,"=1470268931",FQ648:FQ663),2)</f>
        <v>0</v>
      </c>
      <c r="BY665" s="2">
        <f>ROUND(SUMIF(AA648:AA663,"=1470268931",FR648:FR663),2)</f>
        <v>0</v>
      </c>
      <c r="BZ665" s="2">
        <f>ROUND(SUMIF(AA648:AA663,"=1470268931",GL648:GL663),2)</f>
        <v>0</v>
      </c>
      <c r="CA665" s="2">
        <f>ROUND(SUMIF(AA648:AA663,"=1470268931",GM648:GM663),2)</f>
        <v>375301.22</v>
      </c>
      <c r="CB665" s="2">
        <f>ROUND(SUMIF(AA648:AA663,"=1470268931",GN648:GN663),2)</f>
        <v>0</v>
      </c>
      <c r="CC665" s="2">
        <f>ROUND(SUMIF(AA648:AA663,"=1470268931",GO648:GO663),2)</f>
        <v>0</v>
      </c>
      <c r="CD665" s="2">
        <f>ROUND(SUMIF(AA648:AA663,"=1470268931",GP648:GP663),2)</f>
        <v>375301.22</v>
      </c>
      <c r="CE665" s="2">
        <f>AC665-BX665</f>
        <v>3762.81</v>
      </c>
      <c r="CF665" s="2">
        <f>AC665-BY665</f>
        <v>3762.81</v>
      </c>
      <c r="CG665" s="2">
        <f>BX665-BZ665</f>
        <v>0</v>
      </c>
      <c r="CH665" s="2">
        <f>AC665-BX665-BY665+BZ665</f>
        <v>3762.81</v>
      </c>
      <c r="CI665" s="2">
        <f>BY665-BZ665</f>
        <v>0</v>
      </c>
      <c r="CJ665" s="2">
        <f>ROUND(SUMIF(AA648:AA663,"=1470268931",GX648:GX663),2)</f>
        <v>0</v>
      </c>
      <c r="CK665" s="2">
        <f>ROUND(SUMIF(AA648:AA663,"=1470268931",GY648:GY663),2)</f>
        <v>0</v>
      </c>
      <c r="CL665" s="2">
        <f>ROUND(SUMIF(AA648:AA663,"=1470268931",GZ648:GZ663),2)</f>
        <v>0</v>
      </c>
      <c r="CM665" s="2">
        <f>ROUND(SUMIF(AA648:AA663,"=1470268931",HD648:HD663),2)</f>
        <v>0</v>
      </c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3"/>
      <c r="DH665" s="3"/>
      <c r="DI665" s="3"/>
      <c r="DJ665" s="3"/>
      <c r="DK665" s="3"/>
      <c r="DL665" s="3"/>
      <c r="DM665" s="3"/>
      <c r="DN665" s="3"/>
      <c r="DO665" s="3"/>
      <c r="DP665" s="3"/>
      <c r="DQ665" s="3"/>
      <c r="DR665" s="3"/>
      <c r="DS665" s="3"/>
      <c r="DT665" s="3"/>
      <c r="DU665" s="3"/>
      <c r="DV665" s="3"/>
      <c r="DW665" s="3"/>
      <c r="DX665" s="3"/>
      <c r="DY665" s="3"/>
      <c r="DZ665" s="3"/>
      <c r="EA665" s="3"/>
      <c r="EB665" s="3"/>
      <c r="EC665" s="3"/>
      <c r="ED665" s="3"/>
      <c r="EE665" s="3"/>
      <c r="EF665" s="3"/>
      <c r="EG665" s="3"/>
      <c r="EH665" s="3"/>
      <c r="EI665" s="3"/>
      <c r="EJ665" s="3"/>
      <c r="EK665" s="3"/>
      <c r="EL665" s="3"/>
      <c r="EM665" s="3"/>
      <c r="EN665" s="3"/>
      <c r="EO665" s="3"/>
      <c r="EP665" s="3"/>
      <c r="EQ665" s="3"/>
      <c r="ER665" s="3"/>
      <c r="ES665" s="3"/>
      <c r="ET665" s="3"/>
      <c r="EU665" s="3"/>
      <c r="EV665" s="3"/>
      <c r="EW665" s="3"/>
      <c r="EX665" s="3"/>
      <c r="EY665" s="3"/>
      <c r="EZ665" s="3"/>
      <c r="FA665" s="3"/>
      <c r="FB665" s="3"/>
      <c r="FC665" s="3"/>
      <c r="FD665" s="3"/>
      <c r="FE665" s="3"/>
      <c r="FF665" s="3"/>
      <c r="FG665" s="3"/>
      <c r="FH665" s="3"/>
      <c r="FI665" s="3"/>
      <c r="FJ665" s="3"/>
      <c r="FK665" s="3"/>
      <c r="FL665" s="3"/>
      <c r="FM665" s="3"/>
      <c r="FN665" s="3"/>
      <c r="FO665" s="3"/>
      <c r="FP665" s="3"/>
      <c r="FQ665" s="3"/>
      <c r="FR665" s="3"/>
      <c r="FS665" s="3"/>
      <c r="FT665" s="3"/>
      <c r="FU665" s="3"/>
      <c r="FV665" s="3"/>
      <c r="FW665" s="3"/>
      <c r="FX665" s="3"/>
      <c r="FY665" s="3"/>
      <c r="FZ665" s="3"/>
      <c r="GA665" s="3"/>
      <c r="GB665" s="3"/>
      <c r="GC665" s="3"/>
      <c r="GD665" s="3"/>
      <c r="GE665" s="3"/>
      <c r="GF665" s="3"/>
      <c r="GG665" s="3"/>
      <c r="GH665" s="3"/>
      <c r="GI665" s="3"/>
      <c r="GJ665" s="3"/>
      <c r="GK665" s="3"/>
      <c r="GL665" s="3"/>
      <c r="GM665" s="3"/>
      <c r="GN665" s="3"/>
      <c r="GO665" s="3"/>
      <c r="GP665" s="3"/>
      <c r="GQ665" s="3"/>
      <c r="GR665" s="3"/>
      <c r="GS665" s="3"/>
      <c r="GT665" s="3"/>
      <c r="GU665" s="3"/>
      <c r="GV665" s="3"/>
      <c r="GW665" s="3"/>
      <c r="GX665" s="3">
        <v>0</v>
      </c>
    </row>
    <row r="667" spans="1:245" x14ac:dyDescent="0.2">
      <c r="A667" s="4">
        <v>50</v>
      </c>
      <c r="B667" s="4">
        <v>0</v>
      </c>
      <c r="C667" s="4">
        <v>0</v>
      </c>
      <c r="D667" s="4">
        <v>1</v>
      </c>
      <c r="E667" s="4">
        <v>201</v>
      </c>
      <c r="F667" s="4">
        <f>ROUND(Source!O665,O667)</f>
        <v>210193.05</v>
      </c>
      <c r="G667" s="4" t="s">
        <v>70</v>
      </c>
      <c r="H667" s="4" t="s">
        <v>71</v>
      </c>
      <c r="I667" s="4"/>
      <c r="J667" s="4"/>
      <c r="K667" s="4">
        <v>201</v>
      </c>
      <c r="L667" s="4">
        <v>1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210193.05</v>
      </c>
      <c r="X667" s="4">
        <v>1</v>
      </c>
      <c r="Y667" s="4">
        <v>210193.05</v>
      </c>
      <c r="Z667" s="4"/>
      <c r="AA667" s="4"/>
      <c r="AB667" s="4"/>
    </row>
    <row r="668" spans="1:245" x14ac:dyDescent="0.2">
      <c r="A668" s="4">
        <v>50</v>
      </c>
      <c r="B668" s="4">
        <v>0</v>
      </c>
      <c r="C668" s="4">
        <v>0</v>
      </c>
      <c r="D668" s="4">
        <v>1</v>
      </c>
      <c r="E668" s="4">
        <v>202</v>
      </c>
      <c r="F668" s="4">
        <f>ROUND(Source!P665,O668)</f>
        <v>3762.81</v>
      </c>
      <c r="G668" s="4" t="s">
        <v>72</v>
      </c>
      <c r="H668" s="4" t="s">
        <v>73</v>
      </c>
      <c r="I668" s="4"/>
      <c r="J668" s="4"/>
      <c r="K668" s="4">
        <v>202</v>
      </c>
      <c r="L668" s="4">
        <v>2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3762.81</v>
      </c>
      <c r="X668" s="4">
        <v>1</v>
      </c>
      <c r="Y668" s="4">
        <v>3762.81</v>
      </c>
      <c r="Z668" s="4"/>
      <c r="AA668" s="4"/>
      <c r="AB668" s="4"/>
    </row>
    <row r="669" spans="1:245" x14ac:dyDescent="0.2">
      <c r="A669" s="4">
        <v>50</v>
      </c>
      <c r="B669" s="4">
        <v>0</v>
      </c>
      <c r="C669" s="4">
        <v>0</v>
      </c>
      <c r="D669" s="4">
        <v>1</v>
      </c>
      <c r="E669" s="4">
        <v>222</v>
      </c>
      <c r="F669" s="4">
        <f>ROUND(Source!AO665,O669)</f>
        <v>0</v>
      </c>
      <c r="G669" s="4" t="s">
        <v>74</v>
      </c>
      <c r="H669" s="4" t="s">
        <v>75</v>
      </c>
      <c r="I669" s="4"/>
      <c r="J669" s="4"/>
      <c r="K669" s="4">
        <v>222</v>
      </c>
      <c r="L669" s="4">
        <v>3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45" x14ac:dyDescent="0.2">
      <c r="A670" s="4">
        <v>50</v>
      </c>
      <c r="B670" s="4">
        <v>0</v>
      </c>
      <c r="C670" s="4">
        <v>0</v>
      </c>
      <c r="D670" s="4">
        <v>1</v>
      </c>
      <c r="E670" s="4">
        <v>225</v>
      </c>
      <c r="F670" s="4">
        <f>ROUND(Source!AV665,O670)</f>
        <v>3762.81</v>
      </c>
      <c r="G670" s="4" t="s">
        <v>76</v>
      </c>
      <c r="H670" s="4" t="s">
        <v>77</v>
      </c>
      <c r="I670" s="4"/>
      <c r="J670" s="4"/>
      <c r="K670" s="4">
        <v>225</v>
      </c>
      <c r="L670" s="4">
        <v>4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3762.81</v>
      </c>
      <c r="X670" s="4">
        <v>1</v>
      </c>
      <c r="Y670" s="4">
        <v>3762.81</v>
      </c>
      <c r="Z670" s="4"/>
      <c r="AA670" s="4"/>
      <c r="AB670" s="4"/>
    </row>
    <row r="671" spans="1:245" x14ac:dyDescent="0.2">
      <c r="A671" s="4">
        <v>50</v>
      </c>
      <c r="B671" s="4">
        <v>0</v>
      </c>
      <c r="C671" s="4">
        <v>0</v>
      </c>
      <c r="D671" s="4">
        <v>1</v>
      </c>
      <c r="E671" s="4">
        <v>226</v>
      </c>
      <c r="F671" s="4">
        <f>ROUND(Source!AW665,O671)</f>
        <v>3762.81</v>
      </c>
      <c r="G671" s="4" t="s">
        <v>78</v>
      </c>
      <c r="H671" s="4" t="s">
        <v>79</v>
      </c>
      <c r="I671" s="4"/>
      <c r="J671" s="4"/>
      <c r="K671" s="4">
        <v>226</v>
      </c>
      <c r="L671" s="4">
        <v>5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3762.81</v>
      </c>
      <c r="X671" s="4">
        <v>1</v>
      </c>
      <c r="Y671" s="4">
        <v>3762.81</v>
      </c>
      <c r="Z671" s="4"/>
      <c r="AA671" s="4"/>
      <c r="AB671" s="4"/>
    </row>
    <row r="672" spans="1:245" x14ac:dyDescent="0.2">
      <c r="A672" s="4">
        <v>50</v>
      </c>
      <c r="B672" s="4">
        <v>0</v>
      </c>
      <c r="C672" s="4">
        <v>0</v>
      </c>
      <c r="D672" s="4">
        <v>1</v>
      </c>
      <c r="E672" s="4">
        <v>227</v>
      </c>
      <c r="F672" s="4">
        <f>ROUND(Source!AX665,O672)</f>
        <v>0</v>
      </c>
      <c r="G672" s="4" t="s">
        <v>80</v>
      </c>
      <c r="H672" s="4" t="s">
        <v>81</v>
      </c>
      <c r="I672" s="4"/>
      <c r="J672" s="4"/>
      <c r="K672" s="4">
        <v>227</v>
      </c>
      <c r="L672" s="4">
        <v>6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0</v>
      </c>
      <c r="X672" s="4">
        <v>1</v>
      </c>
      <c r="Y672" s="4">
        <v>0</v>
      </c>
      <c r="Z672" s="4"/>
      <c r="AA672" s="4"/>
      <c r="AB672" s="4"/>
    </row>
    <row r="673" spans="1:28" x14ac:dyDescent="0.2">
      <c r="A673" s="4">
        <v>50</v>
      </c>
      <c r="B673" s="4">
        <v>0</v>
      </c>
      <c r="C673" s="4">
        <v>0</v>
      </c>
      <c r="D673" s="4">
        <v>1</v>
      </c>
      <c r="E673" s="4">
        <v>228</v>
      </c>
      <c r="F673" s="4">
        <f>ROUND(Source!AY665,O673)</f>
        <v>3762.81</v>
      </c>
      <c r="G673" s="4" t="s">
        <v>82</v>
      </c>
      <c r="H673" s="4" t="s">
        <v>83</v>
      </c>
      <c r="I673" s="4"/>
      <c r="J673" s="4"/>
      <c r="K673" s="4">
        <v>228</v>
      </c>
      <c r="L673" s="4">
        <v>7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3762.81</v>
      </c>
      <c r="X673" s="4">
        <v>1</v>
      </c>
      <c r="Y673" s="4">
        <v>3762.81</v>
      </c>
      <c r="Z673" s="4"/>
      <c r="AA673" s="4"/>
      <c r="AB673" s="4"/>
    </row>
    <row r="674" spans="1:28" x14ac:dyDescent="0.2">
      <c r="A674" s="4">
        <v>50</v>
      </c>
      <c r="B674" s="4">
        <v>0</v>
      </c>
      <c r="C674" s="4">
        <v>0</v>
      </c>
      <c r="D674" s="4">
        <v>1</v>
      </c>
      <c r="E674" s="4">
        <v>216</v>
      </c>
      <c r="F674" s="4">
        <f>ROUND(Source!AP665,O674)</f>
        <v>0</v>
      </c>
      <c r="G674" s="4" t="s">
        <v>84</v>
      </c>
      <c r="H674" s="4" t="s">
        <v>85</v>
      </c>
      <c r="I674" s="4"/>
      <c r="J674" s="4"/>
      <c r="K674" s="4">
        <v>216</v>
      </c>
      <c r="L674" s="4">
        <v>8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8" x14ac:dyDescent="0.2">
      <c r="A675" s="4">
        <v>50</v>
      </c>
      <c r="B675" s="4">
        <v>0</v>
      </c>
      <c r="C675" s="4">
        <v>0</v>
      </c>
      <c r="D675" s="4">
        <v>1</v>
      </c>
      <c r="E675" s="4">
        <v>223</v>
      </c>
      <c r="F675" s="4">
        <f>ROUND(Source!AQ665,O675)</f>
        <v>0</v>
      </c>
      <c r="G675" s="4" t="s">
        <v>86</v>
      </c>
      <c r="H675" s="4" t="s">
        <v>87</v>
      </c>
      <c r="I675" s="4"/>
      <c r="J675" s="4"/>
      <c r="K675" s="4">
        <v>223</v>
      </c>
      <c r="L675" s="4">
        <v>9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8" x14ac:dyDescent="0.2">
      <c r="A676" s="4">
        <v>50</v>
      </c>
      <c r="B676" s="4">
        <v>0</v>
      </c>
      <c r="C676" s="4">
        <v>0</v>
      </c>
      <c r="D676" s="4">
        <v>1</v>
      </c>
      <c r="E676" s="4">
        <v>229</v>
      </c>
      <c r="F676" s="4">
        <f>ROUND(Source!AZ665,O676)</f>
        <v>0</v>
      </c>
      <c r="G676" s="4" t="s">
        <v>88</v>
      </c>
      <c r="H676" s="4" t="s">
        <v>89</v>
      </c>
      <c r="I676" s="4"/>
      <c r="J676" s="4"/>
      <c r="K676" s="4">
        <v>229</v>
      </c>
      <c r="L676" s="4">
        <v>10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0</v>
      </c>
      <c r="X676" s="4">
        <v>1</v>
      </c>
      <c r="Y676" s="4">
        <v>0</v>
      </c>
      <c r="Z676" s="4"/>
      <c r="AA676" s="4"/>
      <c r="AB676" s="4"/>
    </row>
    <row r="677" spans="1:28" x14ac:dyDescent="0.2">
      <c r="A677" s="4">
        <v>50</v>
      </c>
      <c r="B677" s="4">
        <v>0</v>
      </c>
      <c r="C677" s="4">
        <v>0</v>
      </c>
      <c r="D677" s="4">
        <v>1</v>
      </c>
      <c r="E677" s="4">
        <v>203</v>
      </c>
      <c r="F677" s="4">
        <f>ROUND(Source!Q665,O677)</f>
        <v>312.72000000000003</v>
      </c>
      <c r="G677" s="4" t="s">
        <v>90</v>
      </c>
      <c r="H677" s="4" t="s">
        <v>91</v>
      </c>
      <c r="I677" s="4"/>
      <c r="J677" s="4"/>
      <c r="K677" s="4">
        <v>203</v>
      </c>
      <c r="L677" s="4">
        <v>11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312.72000000000003</v>
      </c>
      <c r="X677" s="4">
        <v>1</v>
      </c>
      <c r="Y677" s="4">
        <v>312.72000000000003</v>
      </c>
      <c r="Z677" s="4"/>
      <c r="AA677" s="4"/>
      <c r="AB677" s="4"/>
    </row>
    <row r="678" spans="1:28" x14ac:dyDescent="0.2">
      <c r="A678" s="4">
        <v>50</v>
      </c>
      <c r="B678" s="4">
        <v>0</v>
      </c>
      <c r="C678" s="4">
        <v>0</v>
      </c>
      <c r="D678" s="4">
        <v>1</v>
      </c>
      <c r="E678" s="4">
        <v>231</v>
      </c>
      <c r="F678" s="4">
        <f>ROUND(Source!BB665,O678)</f>
        <v>0</v>
      </c>
      <c r="G678" s="4" t="s">
        <v>92</v>
      </c>
      <c r="H678" s="4" t="s">
        <v>93</v>
      </c>
      <c r="I678" s="4"/>
      <c r="J678" s="4"/>
      <c r="K678" s="4">
        <v>231</v>
      </c>
      <c r="L678" s="4">
        <v>12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0</v>
      </c>
      <c r="X678" s="4">
        <v>1</v>
      </c>
      <c r="Y678" s="4">
        <v>0</v>
      </c>
      <c r="Z678" s="4"/>
      <c r="AA678" s="4"/>
      <c r="AB678" s="4"/>
    </row>
    <row r="679" spans="1:28" x14ac:dyDescent="0.2">
      <c r="A679" s="4">
        <v>50</v>
      </c>
      <c r="B679" s="4">
        <v>0</v>
      </c>
      <c r="C679" s="4">
        <v>0</v>
      </c>
      <c r="D679" s="4">
        <v>1</v>
      </c>
      <c r="E679" s="4">
        <v>204</v>
      </c>
      <c r="F679" s="4">
        <f>ROUND(Source!R665,O679)</f>
        <v>198.29</v>
      </c>
      <c r="G679" s="4" t="s">
        <v>94</v>
      </c>
      <c r="H679" s="4" t="s">
        <v>95</v>
      </c>
      <c r="I679" s="4"/>
      <c r="J679" s="4"/>
      <c r="K679" s="4">
        <v>204</v>
      </c>
      <c r="L679" s="4">
        <v>13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198.29</v>
      </c>
      <c r="X679" s="4">
        <v>1</v>
      </c>
      <c r="Y679" s="4">
        <v>198.29</v>
      </c>
      <c r="Z679" s="4"/>
      <c r="AA679" s="4"/>
      <c r="AB679" s="4"/>
    </row>
    <row r="680" spans="1:28" x14ac:dyDescent="0.2">
      <c r="A680" s="4">
        <v>50</v>
      </c>
      <c r="B680" s="4">
        <v>0</v>
      </c>
      <c r="C680" s="4">
        <v>0</v>
      </c>
      <c r="D680" s="4">
        <v>1</v>
      </c>
      <c r="E680" s="4">
        <v>205</v>
      </c>
      <c r="F680" s="4">
        <f>ROUND(Source!S665,O680)</f>
        <v>206117.52</v>
      </c>
      <c r="G680" s="4" t="s">
        <v>96</v>
      </c>
      <c r="H680" s="4" t="s">
        <v>97</v>
      </c>
      <c r="I680" s="4"/>
      <c r="J680" s="4"/>
      <c r="K680" s="4">
        <v>205</v>
      </c>
      <c r="L680" s="4">
        <v>14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206117.52</v>
      </c>
      <c r="X680" s="4">
        <v>1</v>
      </c>
      <c r="Y680" s="4">
        <v>206117.52</v>
      </c>
      <c r="Z680" s="4"/>
      <c r="AA680" s="4"/>
      <c r="AB680" s="4"/>
    </row>
    <row r="681" spans="1:28" x14ac:dyDescent="0.2">
      <c r="A681" s="4">
        <v>50</v>
      </c>
      <c r="B681" s="4">
        <v>0</v>
      </c>
      <c r="C681" s="4">
        <v>0</v>
      </c>
      <c r="D681" s="4">
        <v>1</v>
      </c>
      <c r="E681" s="4">
        <v>232</v>
      </c>
      <c r="F681" s="4">
        <f>ROUND(Source!BC665,O681)</f>
        <v>0</v>
      </c>
      <c r="G681" s="4" t="s">
        <v>98</v>
      </c>
      <c r="H681" s="4" t="s">
        <v>99</v>
      </c>
      <c r="I681" s="4"/>
      <c r="J681" s="4"/>
      <c r="K681" s="4">
        <v>232</v>
      </c>
      <c r="L681" s="4">
        <v>15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0</v>
      </c>
      <c r="X681" s="4">
        <v>1</v>
      </c>
      <c r="Y681" s="4">
        <v>0</v>
      </c>
      <c r="Z681" s="4"/>
      <c r="AA681" s="4"/>
      <c r="AB681" s="4"/>
    </row>
    <row r="682" spans="1:28" x14ac:dyDescent="0.2">
      <c r="A682" s="4">
        <v>50</v>
      </c>
      <c r="B682" s="4">
        <v>0</v>
      </c>
      <c r="C682" s="4">
        <v>0</v>
      </c>
      <c r="D682" s="4">
        <v>1</v>
      </c>
      <c r="E682" s="4">
        <v>214</v>
      </c>
      <c r="F682" s="4">
        <f>ROUND(Source!AS665,O682)</f>
        <v>0</v>
      </c>
      <c r="G682" s="4" t="s">
        <v>100</v>
      </c>
      <c r="H682" s="4" t="s">
        <v>101</v>
      </c>
      <c r="I682" s="4"/>
      <c r="J682" s="4"/>
      <c r="K682" s="4">
        <v>214</v>
      </c>
      <c r="L682" s="4">
        <v>16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0</v>
      </c>
      <c r="X682" s="4">
        <v>1</v>
      </c>
      <c r="Y682" s="4">
        <v>0</v>
      </c>
      <c r="Z682" s="4"/>
      <c r="AA682" s="4"/>
      <c r="AB682" s="4"/>
    </row>
    <row r="683" spans="1:28" x14ac:dyDescent="0.2">
      <c r="A683" s="4">
        <v>50</v>
      </c>
      <c r="B683" s="4">
        <v>0</v>
      </c>
      <c r="C683" s="4">
        <v>0</v>
      </c>
      <c r="D683" s="4">
        <v>1</v>
      </c>
      <c r="E683" s="4">
        <v>215</v>
      </c>
      <c r="F683" s="4">
        <f>ROUND(Source!AT665,O683)</f>
        <v>0</v>
      </c>
      <c r="G683" s="4" t="s">
        <v>102</v>
      </c>
      <c r="H683" s="4" t="s">
        <v>103</v>
      </c>
      <c r="I683" s="4"/>
      <c r="J683" s="4"/>
      <c r="K683" s="4">
        <v>215</v>
      </c>
      <c r="L683" s="4">
        <v>17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0</v>
      </c>
      <c r="X683" s="4">
        <v>1</v>
      </c>
      <c r="Y683" s="4">
        <v>0</v>
      </c>
      <c r="Z683" s="4"/>
      <c r="AA683" s="4"/>
      <c r="AB683" s="4"/>
    </row>
    <row r="684" spans="1:28" x14ac:dyDescent="0.2">
      <c r="A684" s="4">
        <v>50</v>
      </c>
      <c r="B684" s="4">
        <v>0</v>
      </c>
      <c r="C684" s="4">
        <v>0</v>
      </c>
      <c r="D684" s="4">
        <v>1</v>
      </c>
      <c r="E684" s="4">
        <v>217</v>
      </c>
      <c r="F684" s="4">
        <f>ROUND(Source!AU665,O684)</f>
        <v>375301.22</v>
      </c>
      <c r="G684" s="4" t="s">
        <v>104</v>
      </c>
      <c r="H684" s="4" t="s">
        <v>105</v>
      </c>
      <c r="I684" s="4"/>
      <c r="J684" s="4"/>
      <c r="K684" s="4">
        <v>217</v>
      </c>
      <c r="L684" s="4">
        <v>18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375301.22</v>
      </c>
      <c r="X684" s="4">
        <v>1</v>
      </c>
      <c r="Y684" s="4">
        <v>375301.22</v>
      </c>
      <c r="Z684" s="4"/>
      <c r="AA684" s="4"/>
      <c r="AB684" s="4"/>
    </row>
    <row r="685" spans="1:28" x14ac:dyDescent="0.2">
      <c r="A685" s="4">
        <v>50</v>
      </c>
      <c r="B685" s="4">
        <v>0</v>
      </c>
      <c r="C685" s="4">
        <v>0</v>
      </c>
      <c r="D685" s="4">
        <v>1</v>
      </c>
      <c r="E685" s="4">
        <v>230</v>
      </c>
      <c r="F685" s="4">
        <f>ROUND(Source!BA665,O685)</f>
        <v>0</v>
      </c>
      <c r="G685" s="4" t="s">
        <v>106</v>
      </c>
      <c r="H685" s="4" t="s">
        <v>107</v>
      </c>
      <c r="I685" s="4"/>
      <c r="J685" s="4"/>
      <c r="K685" s="4">
        <v>230</v>
      </c>
      <c r="L685" s="4">
        <v>19</v>
      </c>
      <c r="M685" s="4">
        <v>3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0</v>
      </c>
      <c r="X685" s="4">
        <v>1</v>
      </c>
      <c r="Y685" s="4">
        <v>0</v>
      </c>
      <c r="Z685" s="4"/>
      <c r="AA685" s="4"/>
      <c r="AB685" s="4"/>
    </row>
    <row r="686" spans="1:28" x14ac:dyDescent="0.2">
      <c r="A686" s="4">
        <v>50</v>
      </c>
      <c r="B686" s="4">
        <v>0</v>
      </c>
      <c r="C686" s="4">
        <v>0</v>
      </c>
      <c r="D686" s="4">
        <v>1</v>
      </c>
      <c r="E686" s="4">
        <v>206</v>
      </c>
      <c r="F686" s="4">
        <f>ROUND(Source!T665,O686)</f>
        <v>0</v>
      </c>
      <c r="G686" s="4" t="s">
        <v>108</v>
      </c>
      <c r="H686" s="4" t="s">
        <v>109</v>
      </c>
      <c r="I686" s="4"/>
      <c r="J686" s="4"/>
      <c r="K686" s="4">
        <v>206</v>
      </c>
      <c r="L686" s="4">
        <v>20</v>
      </c>
      <c r="M686" s="4">
        <v>3</v>
      </c>
      <c r="N686" s="4" t="s">
        <v>3</v>
      </c>
      <c r="O686" s="4">
        <v>2</v>
      </c>
      <c r="P686" s="4"/>
      <c r="Q686" s="4"/>
      <c r="R686" s="4"/>
      <c r="S686" s="4"/>
      <c r="T686" s="4"/>
      <c r="U686" s="4"/>
      <c r="V686" s="4"/>
      <c r="W686" s="4">
        <v>0</v>
      </c>
      <c r="X686" s="4">
        <v>1</v>
      </c>
      <c r="Y686" s="4">
        <v>0</v>
      </c>
      <c r="Z686" s="4"/>
      <c r="AA686" s="4"/>
      <c r="AB686" s="4"/>
    </row>
    <row r="687" spans="1:28" x14ac:dyDescent="0.2">
      <c r="A687" s="4">
        <v>50</v>
      </c>
      <c r="B687" s="4">
        <v>0</v>
      </c>
      <c r="C687" s="4">
        <v>0</v>
      </c>
      <c r="D687" s="4">
        <v>1</v>
      </c>
      <c r="E687" s="4">
        <v>207</v>
      </c>
      <c r="F687" s="4">
        <f>Source!U665</f>
        <v>400.88</v>
      </c>
      <c r="G687" s="4" t="s">
        <v>110</v>
      </c>
      <c r="H687" s="4" t="s">
        <v>111</v>
      </c>
      <c r="I687" s="4"/>
      <c r="J687" s="4"/>
      <c r="K687" s="4">
        <v>207</v>
      </c>
      <c r="L687" s="4">
        <v>21</v>
      </c>
      <c r="M687" s="4">
        <v>3</v>
      </c>
      <c r="N687" s="4" t="s">
        <v>3</v>
      </c>
      <c r="O687" s="4">
        <v>-1</v>
      </c>
      <c r="P687" s="4"/>
      <c r="Q687" s="4"/>
      <c r="R687" s="4"/>
      <c r="S687" s="4"/>
      <c r="T687" s="4"/>
      <c r="U687" s="4"/>
      <c r="V687" s="4"/>
      <c r="W687" s="4">
        <v>400.88</v>
      </c>
      <c r="X687" s="4">
        <v>1</v>
      </c>
      <c r="Y687" s="4">
        <v>400.88</v>
      </c>
      <c r="Z687" s="4"/>
      <c r="AA687" s="4"/>
      <c r="AB687" s="4"/>
    </row>
    <row r="688" spans="1:28" x14ac:dyDescent="0.2">
      <c r="A688" s="4">
        <v>50</v>
      </c>
      <c r="B688" s="4">
        <v>0</v>
      </c>
      <c r="C688" s="4">
        <v>0</v>
      </c>
      <c r="D688" s="4">
        <v>1</v>
      </c>
      <c r="E688" s="4">
        <v>208</v>
      </c>
      <c r="F688" s="4">
        <f>Source!V665</f>
        <v>0</v>
      </c>
      <c r="G688" s="4" t="s">
        <v>112</v>
      </c>
      <c r="H688" s="4" t="s">
        <v>113</v>
      </c>
      <c r="I688" s="4"/>
      <c r="J688" s="4"/>
      <c r="K688" s="4">
        <v>208</v>
      </c>
      <c r="L688" s="4">
        <v>22</v>
      </c>
      <c r="M688" s="4">
        <v>3</v>
      </c>
      <c r="N688" s="4" t="s">
        <v>3</v>
      </c>
      <c r="O688" s="4">
        <v>-1</v>
      </c>
      <c r="P688" s="4"/>
      <c r="Q688" s="4"/>
      <c r="R688" s="4"/>
      <c r="S688" s="4"/>
      <c r="T688" s="4"/>
      <c r="U688" s="4"/>
      <c r="V688" s="4"/>
      <c r="W688" s="4">
        <v>0</v>
      </c>
      <c r="X688" s="4">
        <v>1</v>
      </c>
      <c r="Y688" s="4">
        <v>0</v>
      </c>
      <c r="Z688" s="4"/>
      <c r="AA688" s="4"/>
      <c r="AB688" s="4"/>
    </row>
    <row r="689" spans="1:206" x14ac:dyDescent="0.2">
      <c r="A689" s="4">
        <v>50</v>
      </c>
      <c r="B689" s="4">
        <v>0</v>
      </c>
      <c r="C689" s="4">
        <v>0</v>
      </c>
      <c r="D689" s="4">
        <v>1</v>
      </c>
      <c r="E689" s="4">
        <v>209</v>
      </c>
      <c r="F689" s="4">
        <f>ROUND(Source!W665,O689)</f>
        <v>0</v>
      </c>
      <c r="G689" s="4" t="s">
        <v>114</v>
      </c>
      <c r="H689" s="4" t="s">
        <v>115</v>
      </c>
      <c r="I689" s="4"/>
      <c r="J689" s="4"/>
      <c r="K689" s="4">
        <v>209</v>
      </c>
      <c r="L689" s="4">
        <v>23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0</v>
      </c>
      <c r="X689" s="4">
        <v>1</v>
      </c>
      <c r="Y689" s="4">
        <v>0</v>
      </c>
      <c r="Z689" s="4"/>
      <c r="AA689" s="4"/>
      <c r="AB689" s="4"/>
    </row>
    <row r="690" spans="1:206" x14ac:dyDescent="0.2">
      <c r="A690" s="4">
        <v>50</v>
      </c>
      <c r="B690" s="4">
        <v>0</v>
      </c>
      <c r="C690" s="4">
        <v>0</v>
      </c>
      <c r="D690" s="4">
        <v>1</v>
      </c>
      <c r="E690" s="4">
        <v>233</v>
      </c>
      <c r="F690" s="4">
        <f>ROUND(Source!BD665,O690)</f>
        <v>0</v>
      </c>
      <c r="G690" s="4" t="s">
        <v>116</v>
      </c>
      <c r="H690" s="4" t="s">
        <v>117</v>
      </c>
      <c r="I690" s="4"/>
      <c r="J690" s="4"/>
      <c r="K690" s="4">
        <v>233</v>
      </c>
      <c r="L690" s="4">
        <v>24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06" x14ac:dyDescent="0.2">
      <c r="A691" s="4">
        <v>50</v>
      </c>
      <c r="B691" s="4">
        <v>0</v>
      </c>
      <c r="C691" s="4">
        <v>0</v>
      </c>
      <c r="D691" s="4">
        <v>1</v>
      </c>
      <c r="E691" s="4">
        <v>210</v>
      </c>
      <c r="F691" s="4">
        <f>ROUND(Source!X665,O691)</f>
        <v>144282.26</v>
      </c>
      <c r="G691" s="4" t="s">
        <v>118</v>
      </c>
      <c r="H691" s="4" t="s">
        <v>119</v>
      </c>
      <c r="I691" s="4"/>
      <c r="J691" s="4"/>
      <c r="K691" s="4">
        <v>210</v>
      </c>
      <c r="L691" s="4">
        <v>25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144282.26</v>
      </c>
      <c r="X691" s="4">
        <v>1</v>
      </c>
      <c r="Y691" s="4">
        <v>144282.26</v>
      </c>
      <c r="Z691" s="4"/>
      <c r="AA691" s="4"/>
      <c r="AB691" s="4"/>
    </row>
    <row r="692" spans="1:206" x14ac:dyDescent="0.2">
      <c r="A692" s="4">
        <v>50</v>
      </c>
      <c r="B692" s="4">
        <v>0</v>
      </c>
      <c r="C692" s="4">
        <v>0</v>
      </c>
      <c r="D692" s="4">
        <v>1</v>
      </c>
      <c r="E692" s="4">
        <v>211</v>
      </c>
      <c r="F692" s="4">
        <f>ROUND(Source!Y665,O692)</f>
        <v>20611.759999999998</v>
      </c>
      <c r="G692" s="4" t="s">
        <v>120</v>
      </c>
      <c r="H692" s="4" t="s">
        <v>121</v>
      </c>
      <c r="I692" s="4"/>
      <c r="J692" s="4"/>
      <c r="K692" s="4">
        <v>211</v>
      </c>
      <c r="L692" s="4">
        <v>26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20611.759999999998</v>
      </c>
      <c r="X692" s="4">
        <v>1</v>
      </c>
      <c r="Y692" s="4">
        <v>20611.759999999998</v>
      </c>
      <c r="Z692" s="4"/>
      <c r="AA692" s="4"/>
      <c r="AB692" s="4"/>
    </row>
    <row r="693" spans="1:206" x14ac:dyDescent="0.2">
      <c r="A693" s="4">
        <v>50</v>
      </c>
      <c r="B693" s="4">
        <v>0</v>
      </c>
      <c r="C693" s="4">
        <v>0</v>
      </c>
      <c r="D693" s="4">
        <v>1</v>
      </c>
      <c r="E693" s="4">
        <v>224</v>
      </c>
      <c r="F693" s="4">
        <f>ROUND(Source!AR665,O693)</f>
        <v>375301.22</v>
      </c>
      <c r="G693" s="4" t="s">
        <v>122</v>
      </c>
      <c r="H693" s="4" t="s">
        <v>123</v>
      </c>
      <c r="I693" s="4"/>
      <c r="J693" s="4"/>
      <c r="K693" s="4">
        <v>224</v>
      </c>
      <c r="L693" s="4">
        <v>27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375301.22</v>
      </c>
      <c r="X693" s="4">
        <v>1</v>
      </c>
      <c r="Y693" s="4">
        <v>375301.22</v>
      </c>
      <c r="Z693" s="4"/>
      <c r="AA693" s="4"/>
      <c r="AB693" s="4"/>
    </row>
    <row r="695" spans="1:206" x14ac:dyDescent="0.2">
      <c r="A695" s="2">
        <v>51</v>
      </c>
      <c r="B695" s="2">
        <f>B537</f>
        <v>1</v>
      </c>
      <c r="C695" s="2">
        <f>A537</f>
        <v>4</v>
      </c>
      <c r="D695" s="2">
        <f>ROW(A537)</f>
        <v>537</v>
      </c>
      <c r="E695" s="2"/>
      <c r="F695" s="2" t="str">
        <f>IF(F537&lt;&gt;"",F537,"")</f>
        <v>Новый раздел</v>
      </c>
      <c r="G695" s="2" t="str">
        <f>IF(G537&lt;&gt;"",G537,"")</f>
        <v>Системы электроснабжения</v>
      </c>
      <c r="H695" s="2">
        <v>0</v>
      </c>
      <c r="I695" s="2"/>
      <c r="J695" s="2"/>
      <c r="K695" s="2"/>
      <c r="L695" s="2"/>
      <c r="M695" s="2"/>
      <c r="N695" s="2"/>
      <c r="O695" s="2">
        <f t="shared" ref="O695:T695" si="510">ROUND(O555+O614+O665+AB695,2)</f>
        <v>735923.83</v>
      </c>
      <c r="P695" s="2">
        <f t="shared" si="510"/>
        <v>9024.2800000000007</v>
      </c>
      <c r="Q695" s="2">
        <f t="shared" si="510"/>
        <v>3310.87</v>
      </c>
      <c r="R695" s="2">
        <f t="shared" si="510"/>
        <v>2098.5700000000002</v>
      </c>
      <c r="S695" s="2">
        <f t="shared" si="510"/>
        <v>723588.68</v>
      </c>
      <c r="T695" s="2">
        <f t="shared" si="510"/>
        <v>0</v>
      </c>
      <c r="U695" s="2">
        <f>U555+U614+U665+AH695</f>
        <v>1271.6019999999999</v>
      </c>
      <c r="V695" s="2">
        <f>V555+V614+V665+AI695</f>
        <v>0</v>
      </c>
      <c r="W695" s="2">
        <f>ROUND(W555+W614+W665+AJ695,2)</f>
        <v>0</v>
      </c>
      <c r="X695" s="2">
        <f>ROUND(X555+X614+X665+AK695,2)</f>
        <v>506512.09</v>
      </c>
      <c r="Y695" s="2">
        <f>ROUND(Y555+Y614+Y665+AL695,2)</f>
        <v>72358.86</v>
      </c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>
        <f t="shared" ref="AO695:BD695" si="511">ROUND(AO555+AO614+AO665+BX695,2)</f>
        <v>0</v>
      </c>
      <c r="AP695" s="2">
        <f t="shared" si="511"/>
        <v>0</v>
      </c>
      <c r="AQ695" s="2">
        <f t="shared" si="511"/>
        <v>0</v>
      </c>
      <c r="AR695" s="2">
        <f t="shared" si="511"/>
        <v>1317061.23</v>
      </c>
      <c r="AS695" s="2">
        <f t="shared" si="511"/>
        <v>0</v>
      </c>
      <c r="AT695" s="2">
        <f t="shared" si="511"/>
        <v>0</v>
      </c>
      <c r="AU695" s="2">
        <f t="shared" si="511"/>
        <v>1317061.23</v>
      </c>
      <c r="AV695" s="2">
        <f t="shared" si="511"/>
        <v>9024.2800000000007</v>
      </c>
      <c r="AW695" s="2">
        <f t="shared" si="511"/>
        <v>9024.2800000000007</v>
      </c>
      <c r="AX695" s="2">
        <f t="shared" si="511"/>
        <v>0</v>
      </c>
      <c r="AY695" s="2">
        <f t="shared" si="511"/>
        <v>9024.2800000000007</v>
      </c>
      <c r="AZ695" s="2">
        <f t="shared" si="511"/>
        <v>0</v>
      </c>
      <c r="BA695" s="2">
        <f t="shared" si="511"/>
        <v>0</v>
      </c>
      <c r="BB695" s="2">
        <f t="shared" si="511"/>
        <v>0</v>
      </c>
      <c r="BC695" s="2">
        <f t="shared" si="511"/>
        <v>0</v>
      </c>
      <c r="BD695" s="2">
        <f t="shared" si="511"/>
        <v>0</v>
      </c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  <c r="CZ695" s="2"/>
      <c r="DA695" s="2"/>
      <c r="DB695" s="2"/>
      <c r="DC695" s="2"/>
      <c r="DD695" s="2"/>
      <c r="DE695" s="2"/>
      <c r="DF695" s="2"/>
      <c r="DG695" s="3"/>
      <c r="DH695" s="3"/>
      <c r="DI695" s="3"/>
      <c r="DJ695" s="3"/>
      <c r="DK695" s="3"/>
      <c r="DL695" s="3"/>
      <c r="DM695" s="3"/>
      <c r="DN695" s="3"/>
      <c r="DO695" s="3"/>
      <c r="DP695" s="3"/>
      <c r="DQ695" s="3"/>
      <c r="DR695" s="3"/>
      <c r="DS695" s="3"/>
      <c r="DT695" s="3"/>
      <c r="DU695" s="3"/>
      <c r="DV695" s="3"/>
      <c r="DW695" s="3"/>
      <c r="DX695" s="3"/>
      <c r="DY695" s="3"/>
      <c r="DZ695" s="3"/>
      <c r="EA695" s="3"/>
      <c r="EB695" s="3"/>
      <c r="EC695" s="3"/>
      <c r="ED695" s="3"/>
      <c r="EE695" s="3"/>
      <c r="EF695" s="3"/>
      <c r="EG695" s="3"/>
      <c r="EH695" s="3"/>
      <c r="EI695" s="3"/>
      <c r="EJ695" s="3"/>
      <c r="EK695" s="3"/>
      <c r="EL695" s="3"/>
      <c r="EM695" s="3"/>
      <c r="EN695" s="3"/>
      <c r="EO695" s="3"/>
      <c r="EP695" s="3"/>
      <c r="EQ695" s="3"/>
      <c r="ER695" s="3"/>
      <c r="ES695" s="3"/>
      <c r="ET695" s="3"/>
      <c r="EU695" s="3"/>
      <c r="EV695" s="3"/>
      <c r="EW695" s="3"/>
      <c r="EX695" s="3"/>
      <c r="EY695" s="3"/>
      <c r="EZ695" s="3"/>
      <c r="FA695" s="3"/>
      <c r="FB695" s="3"/>
      <c r="FC695" s="3"/>
      <c r="FD695" s="3"/>
      <c r="FE695" s="3"/>
      <c r="FF695" s="3"/>
      <c r="FG695" s="3"/>
      <c r="FH695" s="3"/>
      <c r="FI695" s="3"/>
      <c r="FJ695" s="3"/>
      <c r="FK695" s="3"/>
      <c r="FL695" s="3"/>
      <c r="FM695" s="3"/>
      <c r="FN695" s="3"/>
      <c r="FO695" s="3"/>
      <c r="FP695" s="3"/>
      <c r="FQ695" s="3"/>
      <c r="FR695" s="3"/>
      <c r="FS695" s="3"/>
      <c r="FT695" s="3"/>
      <c r="FU695" s="3"/>
      <c r="FV695" s="3"/>
      <c r="FW695" s="3"/>
      <c r="FX695" s="3"/>
      <c r="FY695" s="3"/>
      <c r="FZ695" s="3"/>
      <c r="GA695" s="3"/>
      <c r="GB695" s="3"/>
      <c r="GC695" s="3"/>
      <c r="GD695" s="3"/>
      <c r="GE695" s="3"/>
      <c r="GF695" s="3"/>
      <c r="GG695" s="3"/>
      <c r="GH695" s="3"/>
      <c r="GI695" s="3"/>
      <c r="GJ695" s="3"/>
      <c r="GK695" s="3"/>
      <c r="GL695" s="3"/>
      <c r="GM695" s="3"/>
      <c r="GN695" s="3"/>
      <c r="GO695" s="3"/>
      <c r="GP695" s="3"/>
      <c r="GQ695" s="3"/>
      <c r="GR695" s="3"/>
      <c r="GS695" s="3"/>
      <c r="GT695" s="3"/>
      <c r="GU695" s="3"/>
      <c r="GV695" s="3"/>
      <c r="GW695" s="3"/>
      <c r="GX695" s="3">
        <v>0</v>
      </c>
    </row>
    <row r="697" spans="1:206" x14ac:dyDescent="0.2">
      <c r="A697" s="4">
        <v>50</v>
      </c>
      <c r="B697" s="4">
        <v>0</v>
      </c>
      <c r="C697" s="4">
        <v>0</v>
      </c>
      <c r="D697" s="4">
        <v>1</v>
      </c>
      <c r="E697" s="4">
        <v>201</v>
      </c>
      <c r="F697" s="4">
        <f>ROUND(Source!O695,O697)</f>
        <v>735923.83</v>
      </c>
      <c r="G697" s="4" t="s">
        <v>70</v>
      </c>
      <c r="H697" s="4" t="s">
        <v>71</v>
      </c>
      <c r="I697" s="4"/>
      <c r="J697" s="4"/>
      <c r="K697" s="4">
        <v>201</v>
      </c>
      <c r="L697" s="4">
        <v>1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735923.83</v>
      </c>
      <c r="X697" s="4">
        <v>1</v>
      </c>
      <c r="Y697" s="4">
        <v>735923.83</v>
      </c>
      <c r="Z697" s="4"/>
      <c r="AA697" s="4"/>
      <c r="AB697" s="4"/>
    </row>
    <row r="698" spans="1:206" x14ac:dyDescent="0.2">
      <c r="A698" s="4">
        <v>50</v>
      </c>
      <c r="B698" s="4">
        <v>0</v>
      </c>
      <c r="C698" s="4">
        <v>0</v>
      </c>
      <c r="D698" s="4">
        <v>1</v>
      </c>
      <c r="E698" s="4">
        <v>202</v>
      </c>
      <c r="F698" s="4">
        <f>ROUND(Source!P695,O698)</f>
        <v>9024.2800000000007</v>
      </c>
      <c r="G698" s="4" t="s">
        <v>72</v>
      </c>
      <c r="H698" s="4" t="s">
        <v>73</v>
      </c>
      <c r="I698" s="4"/>
      <c r="J698" s="4"/>
      <c r="K698" s="4">
        <v>202</v>
      </c>
      <c r="L698" s="4">
        <v>2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9024.2800000000007</v>
      </c>
      <c r="X698" s="4">
        <v>1</v>
      </c>
      <c r="Y698" s="4">
        <v>9024.2800000000007</v>
      </c>
      <c r="Z698" s="4"/>
      <c r="AA698" s="4"/>
      <c r="AB698" s="4"/>
    </row>
    <row r="699" spans="1:206" x14ac:dyDescent="0.2">
      <c r="A699" s="4">
        <v>50</v>
      </c>
      <c r="B699" s="4">
        <v>0</v>
      </c>
      <c r="C699" s="4">
        <v>0</v>
      </c>
      <c r="D699" s="4">
        <v>1</v>
      </c>
      <c r="E699" s="4">
        <v>222</v>
      </c>
      <c r="F699" s="4">
        <f>ROUND(Source!AO695,O699)</f>
        <v>0</v>
      </c>
      <c r="G699" s="4" t="s">
        <v>74</v>
      </c>
      <c r="H699" s="4" t="s">
        <v>75</v>
      </c>
      <c r="I699" s="4"/>
      <c r="J699" s="4"/>
      <c r="K699" s="4">
        <v>222</v>
      </c>
      <c r="L699" s="4">
        <v>3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0</v>
      </c>
      <c r="X699" s="4">
        <v>1</v>
      </c>
      <c r="Y699" s="4">
        <v>0</v>
      </c>
      <c r="Z699" s="4"/>
      <c r="AA699" s="4"/>
      <c r="AB699" s="4"/>
    </row>
    <row r="700" spans="1:206" x14ac:dyDescent="0.2">
      <c r="A700" s="4">
        <v>50</v>
      </c>
      <c r="B700" s="4">
        <v>0</v>
      </c>
      <c r="C700" s="4">
        <v>0</v>
      </c>
      <c r="D700" s="4">
        <v>1</v>
      </c>
      <c r="E700" s="4">
        <v>225</v>
      </c>
      <c r="F700" s="4">
        <f>ROUND(Source!AV695,O700)</f>
        <v>9024.2800000000007</v>
      </c>
      <c r="G700" s="4" t="s">
        <v>76</v>
      </c>
      <c r="H700" s="4" t="s">
        <v>77</v>
      </c>
      <c r="I700" s="4"/>
      <c r="J700" s="4"/>
      <c r="K700" s="4">
        <v>225</v>
      </c>
      <c r="L700" s="4">
        <v>4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9024.2800000000007</v>
      </c>
      <c r="X700" s="4">
        <v>1</v>
      </c>
      <c r="Y700" s="4">
        <v>9024.2800000000007</v>
      </c>
      <c r="Z700" s="4"/>
      <c r="AA700" s="4"/>
      <c r="AB700" s="4"/>
    </row>
    <row r="701" spans="1:206" x14ac:dyDescent="0.2">
      <c r="A701" s="4">
        <v>50</v>
      </c>
      <c r="B701" s="4">
        <v>0</v>
      </c>
      <c r="C701" s="4">
        <v>0</v>
      </c>
      <c r="D701" s="4">
        <v>1</v>
      </c>
      <c r="E701" s="4">
        <v>226</v>
      </c>
      <c r="F701" s="4">
        <f>ROUND(Source!AW695,O701)</f>
        <v>9024.2800000000007</v>
      </c>
      <c r="G701" s="4" t="s">
        <v>78</v>
      </c>
      <c r="H701" s="4" t="s">
        <v>79</v>
      </c>
      <c r="I701" s="4"/>
      <c r="J701" s="4"/>
      <c r="K701" s="4">
        <v>226</v>
      </c>
      <c r="L701" s="4">
        <v>5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9024.2800000000007</v>
      </c>
      <c r="X701" s="4">
        <v>1</v>
      </c>
      <c r="Y701" s="4">
        <v>9024.2800000000007</v>
      </c>
      <c r="Z701" s="4"/>
      <c r="AA701" s="4"/>
      <c r="AB701" s="4"/>
    </row>
    <row r="702" spans="1:206" x14ac:dyDescent="0.2">
      <c r="A702" s="4">
        <v>50</v>
      </c>
      <c r="B702" s="4">
        <v>0</v>
      </c>
      <c r="C702" s="4">
        <v>0</v>
      </c>
      <c r="D702" s="4">
        <v>1</v>
      </c>
      <c r="E702" s="4">
        <v>227</v>
      </c>
      <c r="F702" s="4">
        <f>ROUND(Source!AX695,O702)</f>
        <v>0</v>
      </c>
      <c r="G702" s="4" t="s">
        <v>80</v>
      </c>
      <c r="H702" s="4" t="s">
        <v>81</v>
      </c>
      <c r="I702" s="4"/>
      <c r="J702" s="4"/>
      <c r="K702" s="4">
        <v>227</v>
      </c>
      <c r="L702" s="4">
        <v>6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0</v>
      </c>
      <c r="X702" s="4">
        <v>1</v>
      </c>
      <c r="Y702" s="4">
        <v>0</v>
      </c>
      <c r="Z702" s="4"/>
      <c r="AA702" s="4"/>
      <c r="AB702" s="4"/>
    </row>
    <row r="703" spans="1:206" x14ac:dyDescent="0.2">
      <c r="A703" s="4">
        <v>50</v>
      </c>
      <c r="B703" s="4">
        <v>0</v>
      </c>
      <c r="C703" s="4">
        <v>0</v>
      </c>
      <c r="D703" s="4">
        <v>1</v>
      </c>
      <c r="E703" s="4">
        <v>228</v>
      </c>
      <c r="F703" s="4">
        <f>ROUND(Source!AY695,O703)</f>
        <v>9024.2800000000007</v>
      </c>
      <c r="G703" s="4" t="s">
        <v>82</v>
      </c>
      <c r="H703" s="4" t="s">
        <v>83</v>
      </c>
      <c r="I703" s="4"/>
      <c r="J703" s="4"/>
      <c r="K703" s="4">
        <v>228</v>
      </c>
      <c r="L703" s="4">
        <v>7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9024.2800000000007</v>
      </c>
      <c r="X703" s="4">
        <v>1</v>
      </c>
      <c r="Y703" s="4">
        <v>9024.2800000000007</v>
      </c>
      <c r="Z703" s="4"/>
      <c r="AA703" s="4"/>
      <c r="AB703" s="4"/>
    </row>
    <row r="704" spans="1:206" x14ac:dyDescent="0.2">
      <c r="A704" s="4">
        <v>50</v>
      </c>
      <c r="B704" s="4">
        <v>0</v>
      </c>
      <c r="C704" s="4">
        <v>0</v>
      </c>
      <c r="D704" s="4">
        <v>1</v>
      </c>
      <c r="E704" s="4">
        <v>216</v>
      </c>
      <c r="F704" s="4">
        <f>ROUND(Source!AP695,O704)</f>
        <v>0</v>
      </c>
      <c r="G704" s="4" t="s">
        <v>84</v>
      </c>
      <c r="H704" s="4" t="s">
        <v>85</v>
      </c>
      <c r="I704" s="4"/>
      <c r="J704" s="4"/>
      <c r="K704" s="4">
        <v>216</v>
      </c>
      <c r="L704" s="4">
        <v>8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28" x14ac:dyDescent="0.2">
      <c r="A705" s="4">
        <v>50</v>
      </c>
      <c r="B705" s="4">
        <v>0</v>
      </c>
      <c r="C705" s="4">
        <v>0</v>
      </c>
      <c r="D705" s="4">
        <v>1</v>
      </c>
      <c r="E705" s="4">
        <v>223</v>
      </c>
      <c r="F705" s="4">
        <f>ROUND(Source!AQ695,O705)</f>
        <v>0</v>
      </c>
      <c r="G705" s="4" t="s">
        <v>86</v>
      </c>
      <c r="H705" s="4" t="s">
        <v>87</v>
      </c>
      <c r="I705" s="4"/>
      <c r="J705" s="4"/>
      <c r="K705" s="4">
        <v>223</v>
      </c>
      <c r="L705" s="4">
        <v>9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8" x14ac:dyDescent="0.2">
      <c r="A706" s="4">
        <v>50</v>
      </c>
      <c r="B706" s="4">
        <v>0</v>
      </c>
      <c r="C706" s="4">
        <v>0</v>
      </c>
      <c r="D706" s="4">
        <v>1</v>
      </c>
      <c r="E706" s="4">
        <v>229</v>
      </c>
      <c r="F706" s="4">
        <f>ROUND(Source!AZ695,O706)</f>
        <v>0</v>
      </c>
      <c r="G706" s="4" t="s">
        <v>88</v>
      </c>
      <c r="H706" s="4" t="s">
        <v>89</v>
      </c>
      <c r="I706" s="4"/>
      <c r="J706" s="4"/>
      <c r="K706" s="4">
        <v>229</v>
      </c>
      <c r="L706" s="4">
        <v>10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0</v>
      </c>
      <c r="X706" s="4">
        <v>1</v>
      </c>
      <c r="Y706" s="4">
        <v>0</v>
      </c>
      <c r="Z706" s="4"/>
      <c r="AA706" s="4"/>
      <c r="AB706" s="4"/>
    </row>
    <row r="707" spans="1:28" x14ac:dyDescent="0.2">
      <c r="A707" s="4">
        <v>50</v>
      </c>
      <c r="B707" s="4">
        <v>0</v>
      </c>
      <c r="C707" s="4">
        <v>0</v>
      </c>
      <c r="D707" s="4">
        <v>1</v>
      </c>
      <c r="E707" s="4">
        <v>203</v>
      </c>
      <c r="F707" s="4">
        <f>ROUND(Source!Q695,O707)</f>
        <v>3310.87</v>
      </c>
      <c r="G707" s="4" t="s">
        <v>90</v>
      </c>
      <c r="H707" s="4" t="s">
        <v>91</v>
      </c>
      <c r="I707" s="4"/>
      <c r="J707" s="4"/>
      <c r="K707" s="4">
        <v>203</v>
      </c>
      <c r="L707" s="4">
        <v>11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3310.87</v>
      </c>
      <c r="X707" s="4">
        <v>1</v>
      </c>
      <c r="Y707" s="4">
        <v>3310.87</v>
      </c>
      <c r="Z707" s="4"/>
      <c r="AA707" s="4"/>
      <c r="AB707" s="4"/>
    </row>
    <row r="708" spans="1:28" x14ac:dyDescent="0.2">
      <c r="A708" s="4">
        <v>50</v>
      </c>
      <c r="B708" s="4">
        <v>0</v>
      </c>
      <c r="C708" s="4">
        <v>0</v>
      </c>
      <c r="D708" s="4">
        <v>1</v>
      </c>
      <c r="E708" s="4">
        <v>231</v>
      </c>
      <c r="F708" s="4">
        <f>ROUND(Source!BB695,O708)</f>
        <v>0</v>
      </c>
      <c r="G708" s="4" t="s">
        <v>92</v>
      </c>
      <c r="H708" s="4" t="s">
        <v>93</v>
      </c>
      <c r="I708" s="4"/>
      <c r="J708" s="4"/>
      <c r="K708" s="4">
        <v>231</v>
      </c>
      <c r="L708" s="4">
        <v>12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0</v>
      </c>
      <c r="X708" s="4">
        <v>1</v>
      </c>
      <c r="Y708" s="4">
        <v>0</v>
      </c>
      <c r="Z708" s="4"/>
      <c r="AA708" s="4"/>
      <c r="AB708" s="4"/>
    </row>
    <row r="709" spans="1:28" x14ac:dyDescent="0.2">
      <c r="A709" s="4">
        <v>50</v>
      </c>
      <c r="B709" s="4">
        <v>0</v>
      </c>
      <c r="C709" s="4">
        <v>0</v>
      </c>
      <c r="D709" s="4">
        <v>1</v>
      </c>
      <c r="E709" s="4">
        <v>204</v>
      </c>
      <c r="F709" s="4">
        <f>ROUND(Source!R695,O709)</f>
        <v>2098.5700000000002</v>
      </c>
      <c r="G709" s="4" t="s">
        <v>94</v>
      </c>
      <c r="H709" s="4" t="s">
        <v>95</v>
      </c>
      <c r="I709" s="4"/>
      <c r="J709" s="4"/>
      <c r="K709" s="4">
        <v>204</v>
      </c>
      <c r="L709" s="4">
        <v>13</v>
      </c>
      <c r="M709" s="4">
        <v>3</v>
      </c>
      <c r="N709" s="4" t="s">
        <v>3</v>
      </c>
      <c r="O709" s="4">
        <v>2</v>
      </c>
      <c r="P709" s="4"/>
      <c r="Q709" s="4"/>
      <c r="R709" s="4"/>
      <c r="S709" s="4"/>
      <c r="T709" s="4"/>
      <c r="U709" s="4"/>
      <c r="V709" s="4"/>
      <c r="W709" s="4">
        <v>2098.5700000000002</v>
      </c>
      <c r="X709" s="4">
        <v>1</v>
      </c>
      <c r="Y709" s="4">
        <v>2098.5700000000002</v>
      </c>
      <c r="Z709" s="4"/>
      <c r="AA709" s="4"/>
      <c r="AB709" s="4"/>
    </row>
    <row r="710" spans="1:28" x14ac:dyDescent="0.2">
      <c r="A710" s="4">
        <v>50</v>
      </c>
      <c r="B710" s="4">
        <v>0</v>
      </c>
      <c r="C710" s="4">
        <v>0</v>
      </c>
      <c r="D710" s="4">
        <v>1</v>
      </c>
      <c r="E710" s="4">
        <v>205</v>
      </c>
      <c r="F710" s="4">
        <f>ROUND(Source!S695,O710)</f>
        <v>723588.68</v>
      </c>
      <c r="G710" s="4" t="s">
        <v>96</v>
      </c>
      <c r="H710" s="4" t="s">
        <v>97</v>
      </c>
      <c r="I710" s="4"/>
      <c r="J710" s="4"/>
      <c r="K710" s="4">
        <v>205</v>
      </c>
      <c r="L710" s="4">
        <v>14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723588.68</v>
      </c>
      <c r="X710" s="4">
        <v>1</v>
      </c>
      <c r="Y710" s="4">
        <v>723588.68</v>
      </c>
      <c r="Z710" s="4"/>
      <c r="AA710" s="4"/>
      <c r="AB710" s="4"/>
    </row>
    <row r="711" spans="1:28" x14ac:dyDescent="0.2">
      <c r="A711" s="4">
        <v>50</v>
      </c>
      <c r="B711" s="4">
        <v>0</v>
      </c>
      <c r="C711" s="4">
        <v>0</v>
      </c>
      <c r="D711" s="4">
        <v>1</v>
      </c>
      <c r="E711" s="4">
        <v>232</v>
      </c>
      <c r="F711" s="4">
        <f>ROUND(Source!BC695,O711)</f>
        <v>0</v>
      </c>
      <c r="G711" s="4" t="s">
        <v>98</v>
      </c>
      <c r="H711" s="4" t="s">
        <v>99</v>
      </c>
      <c r="I711" s="4"/>
      <c r="J711" s="4"/>
      <c r="K711" s="4">
        <v>232</v>
      </c>
      <c r="L711" s="4">
        <v>15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8" x14ac:dyDescent="0.2">
      <c r="A712" s="4">
        <v>50</v>
      </c>
      <c r="B712" s="4">
        <v>0</v>
      </c>
      <c r="C712" s="4">
        <v>0</v>
      </c>
      <c r="D712" s="4">
        <v>1</v>
      </c>
      <c r="E712" s="4">
        <v>214</v>
      </c>
      <c r="F712" s="4">
        <f>ROUND(Source!AS695,O712)</f>
        <v>0</v>
      </c>
      <c r="G712" s="4" t="s">
        <v>100</v>
      </c>
      <c r="H712" s="4" t="s">
        <v>101</v>
      </c>
      <c r="I712" s="4"/>
      <c r="J712" s="4"/>
      <c r="K712" s="4">
        <v>214</v>
      </c>
      <c r="L712" s="4">
        <v>16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8" x14ac:dyDescent="0.2">
      <c r="A713" s="4">
        <v>50</v>
      </c>
      <c r="B713" s="4">
        <v>0</v>
      </c>
      <c r="C713" s="4">
        <v>0</v>
      </c>
      <c r="D713" s="4">
        <v>1</v>
      </c>
      <c r="E713" s="4">
        <v>215</v>
      </c>
      <c r="F713" s="4">
        <f>ROUND(Source!AT695,O713)</f>
        <v>0</v>
      </c>
      <c r="G713" s="4" t="s">
        <v>102</v>
      </c>
      <c r="H713" s="4" t="s">
        <v>103</v>
      </c>
      <c r="I713" s="4"/>
      <c r="J713" s="4"/>
      <c r="K713" s="4">
        <v>215</v>
      </c>
      <c r="L713" s="4">
        <v>17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0</v>
      </c>
      <c r="X713" s="4">
        <v>1</v>
      </c>
      <c r="Y713" s="4">
        <v>0</v>
      </c>
      <c r="Z713" s="4"/>
      <c r="AA713" s="4"/>
      <c r="AB713" s="4"/>
    </row>
    <row r="714" spans="1:28" x14ac:dyDescent="0.2">
      <c r="A714" s="4">
        <v>50</v>
      </c>
      <c r="B714" s="4">
        <v>0</v>
      </c>
      <c r="C714" s="4">
        <v>0</v>
      </c>
      <c r="D714" s="4">
        <v>1</v>
      </c>
      <c r="E714" s="4">
        <v>217</v>
      </c>
      <c r="F714" s="4">
        <f>ROUND(Source!AU695,O714)</f>
        <v>1317061.23</v>
      </c>
      <c r="G714" s="4" t="s">
        <v>104</v>
      </c>
      <c r="H714" s="4" t="s">
        <v>105</v>
      </c>
      <c r="I714" s="4"/>
      <c r="J714" s="4"/>
      <c r="K714" s="4">
        <v>217</v>
      </c>
      <c r="L714" s="4">
        <v>18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1317061.23</v>
      </c>
      <c r="X714" s="4">
        <v>1</v>
      </c>
      <c r="Y714" s="4">
        <v>1317061.23</v>
      </c>
      <c r="Z714" s="4"/>
      <c r="AA714" s="4"/>
      <c r="AB714" s="4"/>
    </row>
    <row r="715" spans="1:28" x14ac:dyDescent="0.2">
      <c r="A715" s="4">
        <v>50</v>
      </c>
      <c r="B715" s="4">
        <v>0</v>
      </c>
      <c r="C715" s="4">
        <v>0</v>
      </c>
      <c r="D715" s="4">
        <v>1</v>
      </c>
      <c r="E715" s="4">
        <v>230</v>
      </c>
      <c r="F715" s="4">
        <f>ROUND(Source!BA695,O715)</f>
        <v>0</v>
      </c>
      <c r="G715" s="4" t="s">
        <v>106</v>
      </c>
      <c r="H715" s="4" t="s">
        <v>107</v>
      </c>
      <c r="I715" s="4"/>
      <c r="J715" s="4"/>
      <c r="K715" s="4">
        <v>230</v>
      </c>
      <c r="L715" s="4">
        <v>19</v>
      </c>
      <c r="M715" s="4">
        <v>3</v>
      </c>
      <c r="N715" s="4" t="s">
        <v>3</v>
      </c>
      <c r="O715" s="4">
        <v>2</v>
      </c>
      <c r="P715" s="4"/>
      <c r="Q715" s="4"/>
      <c r="R715" s="4"/>
      <c r="S715" s="4"/>
      <c r="T715" s="4"/>
      <c r="U715" s="4"/>
      <c r="V715" s="4"/>
      <c r="W715" s="4">
        <v>0</v>
      </c>
      <c r="X715" s="4">
        <v>1</v>
      </c>
      <c r="Y715" s="4">
        <v>0</v>
      </c>
      <c r="Z715" s="4"/>
      <c r="AA715" s="4"/>
      <c r="AB715" s="4"/>
    </row>
    <row r="716" spans="1:28" x14ac:dyDescent="0.2">
      <c r="A716" s="4">
        <v>50</v>
      </c>
      <c r="B716" s="4">
        <v>0</v>
      </c>
      <c r="C716" s="4">
        <v>0</v>
      </c>
      <c r="D716" s="4">
        <v>1</v>
      </c>
      <c r="E716" s="4">
        <v>206</v>
      </c>
      <c r="F716" s="4">
        <f>ROUND(Source!T695,O716)</f>
        <v>0</v>
      </c>
      <c r="G716" s="4" t="s">
        <v>108</v>
      </c>
      <c r="H716" s="4" t="s">
        <v>109</v>
      </c>
      <c r="I716" s="4"/>
      <c r="J716" s="4"/>
      <c r="K716" s="4">
        <v>206</v>
      </c>
      <c r="L716" s="4">
        <v>20</v>
      </c>
      <c r="M716" s="4">
        <v>3</v>
      </c>
      <c r="N716" s="4" t="s">
        <v>3</v>
      </c>
      <c r="O716" s="4">
        <v>2</v>
      </c>
      <c r="P716" s="4"/>
      <c r="Q716" s="4"/>
      <c r="R716" s="4"/>
      <c r="S716" s="4"/>
      <c r="T716" s="4"/>
      <c r="U716" s="4"/>
      <c r="V716" s="4"/>
      <c r="W716" s="4">
        <v>0</v>
      </c>
      <c r="X716" s="4">
        <v>1</v>
      </c>
      <c r="Y716" s="4">
        <v>0</v>
      </c>
      <c r="Z716" s="4"/>
      <c r="AA716" s="4"/>
      <c r="AB716" s="4"/>
    </row>
    <row r="717" spans="1:28" x14ac:dyDescent="0.2">
      <c r="A717" s="4">
        <v>50</v>
      </c>
      <c r="B717" s="4">
        <v>0</v>
      </c>
      <c r="C717" s="4">
        <v>0</v>
      </c>
      <c r="D717" s="4">
        <v>1</v>
      </c>
      <c r="E717" s="4">
        <v>207</v>
      </c>
      <c r="F717" s="4">
        <f>Source!U695</f>
        <v>1271.6019999999999</v>
      </c>
      <c r="G717" s="4" t="s">
        <v>110</v>
      </c>
      <c r="H717" s="4" t="s">
        <v>111</v>
      </c>
      <c r="I717" s="4"/>
      <c r="J717" s="4"/>
      <c r="K717" s="4">
        <v>207</v>
      </c>
      <c r="L717" s="4">
        <v>21</v>
      </c>
      <c r="M717" s="4">
        <v>3</v>
      </c>
      <c r="N717" s="4" t="s">
        <v>3</v>
      </c>
      <c r="O717" s="4">
        <v>-1</v>
      </c>
      <c r="P717" s="4"/>
      <c r="Q717" s="4"/>
      <c r="R717" s="4"/>
      <c r="S717" s="4"/>
      <c r="T717" s="4"/>
      <c r="U717" s="4"/>
      <c r="V717" s="4"/>
      <c r="W717" s="4">
        <v>1271.6020000000003</v>
      </c>
      <c r="X717" s="4">
        <v>1</v>
      </c>
      <c r="Y717" s="4">
        <v>1271.6020000000003</v>
      </c>
      <c r="Z717" s="4"/>
      <c r="AA717" s="4"/>
      <c r="AB717" s="4"/>
    </row>
    <row r="718" spans="1:28" x14ac:dyDescent="0.2">
      <c r="A718" s="4">
        <v>50</v>
      </c>
      <c r="B718" s="4">
        <v>0</v>
      </c>
      <c r="C718" s="4">
        <v>0</v>
      </c>
      <c r="D718" s="4">
        <v>1</v>
      </c>
      <c r="E718" s="4">
        <v>208</v>
      </c>
      <c r="F718" s="4">
        <f>Source!V695</f>
        <v>0</v>
      </c>
      <c r="G718" s="4" t="s">
        <v>112</v>
      </c>
      <c r="H718" s="4" t="s">
        <v>113</v>
      </c>
      <c r="I718" s="4"/>
      <c r="J718" s="4"/>
      <c r="K718" s="4">
        <v>208</v>
      </c>
      <c r="L718" s="4">
        <v>22</v>
      </c>
      <c r="M718" s="4">
        <v>3</v>
      </c>
      <c r="N718" s="4" t="s">
        <v>3</v>
      </c>
      <c r="O718" s="4">
        <v>-1</v>
      </c>
      <c r="P718" s="4"/>
      <c r="Q718" s="4"/>
      <c r="R718" s="4"/>
      <c r="S718" s="4"/>
      <c r="T718" s="4"/>
      <c r="U718" s="4"/>
      <c r="V718" s="4"/>
      <c r="W718" s="4">
        <v>0</v>
      </c>
      <c r="X718" s="4">
        <v>1</v>
      </c>
      <c r="Y718" s="4">
        <v>0</v>
      </c>
      <c r="Z718" s="4"/>
      <c r="AA718" s="4"/>
      <c r="AB718" s="4"/>
    </row>
    <row r="719" spans="1:28" x14ac:dyDescent="0.2">
      <c r="A719" s="4">
        <v>50</v>
      </c>
      <c r="B719" s="4">
        <v>0</v>
      </c>
      <c r="C719" s="4">
        <v>0</v>
      </c>
      <c r="D719" s="4">
        <v>1</v>
      </c>
      <c r="E719" s="4">
        <v>209</v>
      </c>
      <c r="F719" s="4">
        <f>ROUND(Source!W695,O719)</f>
        <v>0</v>
      </c>
      <c r="G719" s="4" t="s">
        <v>114</v>
      </c>
      <c r="H719" s="4" t="s">
        <v>115</v>
      </c>
      <c r="I719" s="4"/>
      <c r="J719" s="4"/>
      <c r="K719" s="4">
        <v>209</v>
      </c>
      <c r="L719" s="4">
        <v>23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0</v>
      </c>
      <c r="X719" s="4">
        <v>1</v>
      </c>
      <c r="Y719" s="4">
        <v>0</v>
      </c>
      <c r="Z719" s="4"/>
      <c r="AA719" s="4"/>
      <c r="AB719" s="4"/>
    </row>
    <row r="720" spans="1:28" x14ac:dyDescent="0.2">
      <c r="A720" s="4">
        <v>50</v>
      </c>
      <c r="B720" s="4">
        <v>0</v>
      </c>
      <c r="C720" s="4">
        <v>0</v>
      </c>
      <c r="D720" s="4">
        <v>1</v>
      </c>
      <c r="E720" s="4">
        <v>233</v>
      </c>
      <c r="F720" s="4">
        <f>ROUND(Source!BD695,O720)</f>
        <v>0</v>
      </c>
      <c r="G720" s="4" t="s">
        <v>116</v>
      </c>
      <c r="H720" s="4" t="s">
        <v>117</v>
      </c>
      <c r="I720" s="4"/>
      <c r="J720" s="4"/>
      <c r="K720" s="4">
        <v>233</v>
      </c>
      <c r="L720" s="4">
        <v>24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0</v>
      </c>
      <c r="X720" s="4">
        <v>1</v>
      </c>
      <c r="Y720" s="4">
        <v>0</v>
      </c>
      <c r="Z720" s="4"/>
      <c r="AA720" s="4"/>
      <c r="AB720" s="4"/>
    </row>
    <row r="721" spans="1:206" x14ac:dyDescent="0.2">
      <c r="A721" s="4">
        <v>50</v>
      </c>
      <c r="B721" s="4">
        <v>0</v>
      </c>
      <c r="C721" s="4">
        <v>0</v>
      </c>
      <c r="D721" s="4">
        <v>1</v>
      </c>
      <c r="E721" s="4">
        <v>210</v>
      </c>
      <c r="F721" s="4">
        <f>ROUND(Source!X695,O721)</f>
        <v>506512.09</v>
      </c>
      <c r="G721" s="4" t="s">
        <v>118</v>
      </c>
      <c r="H721" s="4" t="s">
        <v>119</v>
      </c>
      <c r="I721" s="4"/>
      <c r="J721" s="4"/>
      <c r="K721" s="4">
        <v>210</v>
      </c>
      <c r="L721" s="4">
        <v>25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506512.09</v>
      </c>
      <c r="X721" s="4">
        <v>1</v>
      </c>
      <c r="Y721" s="4">
        <v>506512.09</v>
      </c>
      <c r="Z721" s="4"/>
      <c r="AA721" s="4"/>
      <c r="AB721" s="4"/>
    </row>
    <row r="722" spans="1:206" x14ac:dyDescent="0.2">
      <c r="A722" s="4">
        <v>50</v>
      </c>
      <c r="B722" s="4">
        <v>0</v>
      </c>
      <c r="C722" s="4">
        <v>0</v>
      </c>
      <c r="D722" s="4">
        <v>1</v>
      </c>
      <c r="E722" s="4">
        <v>211</v>
      </c>
      <c r="F722" s="4">
        <f>ROUND(Source!Y695,O722)</f>
        <v>72358.86</v>
      </c>
      <c r="G722" s="4" t="s">
        <v>120</v>
      </c>
      <c r="H722" s="4" t="s">
        <v>121</v>
      </c>
      <c r="I722" s="4"/>
      <c r="J722" s="4"/>
      <c r="K722" s="4">
        <v>211</v>
      </c>
      <c r="L722" s="4">
        <v>26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72358.86</v>
      </c>
      <c r="X722" s="4">
        <v>1</v>
      </c>
      <c r="Y722" s="4">
        <v>72358.86</v>
      </c>
      <c r="Z722" s="4"/>
      <c r="AA722" s="4"/>
      <c r="AB722" s="4"/>
    </row>
    <row r="723" spans="1:206" x14ac:dyDescent="0.2">
      <c r="A723" s="4">
        <v>50</v>
      </c>
      <c r="B723" s="4">
        <v>0</v>
      </c>
      <c r="C723" s="4">
        <v>0</v>
      </c>
      <c r="D723" s="4">
        <v>1</v>
      </c>
      <c r="E723" s="4">
        <v>224</v>
      </c>
      <c r="F723" s="4">
        <f>ROUND(Source!AR695,O723)</f>
        <v>1317061.23</v>
      </c>
      <c r="G723" s="4" t="s">
        <v>122</v>
      </c>
      <c r="H723" s="4" t="s">
        <v>123</v>
      </c>
      <c r="I723" s="4"/>
      <c r="J723" s="4"/>
      <c r="K723" s="4">
        <v>224</v>
      </c>
      <c r="L723" s="4">
        <v>27</v>
      </c>
      <c r="M723" s="4">
        <v>3</v>
      </c>
      <c r="N723" s="4" t="s">
        <v>3</v>
      </c>
      <c r="O723" s="4">
        <v>2</v>
      </c>
      <c r="P723" s="4"/>
      <c r="Q723" s="4"/>
      <c r="R723" s="4"/>
      <c r="S723" s="4"/>
      <c r="T723" s="4"/>
      <c r="U723" s="4"/>
      <c r="V723" s="4"/>
      <c r="W723" s="4">
        <v>1317061.23</v>
      </c>
      <c r="X723" s="4">
        <v>1</v>
      </c>
      <c r="Y723" s="4">
        <v>1317061.23</v>
      </c>
      <c r="Z723" s="4"/>
      <c r="AA723" s="4"/>
      <c r="AB723" s="4"/>
    </row>
    <row r="725" spans="1:206" x14ac:dyDescent="0.2">
      <c r="A725" s="2">
        <v>51</v>
      </c>
      <c r="B725" s="2">
        <f>B20</f>
        <v>1</v>
      </c>
      <c r="C725" s="2">
        <f>A20</f>
        <v>3</v>
      </c>
      <c r="D725" s="2">
        <f>ROW(A20)</f>
        <v>20</v>
      </c>
      <c r="E725" s="2"/>
      <c r="F725" s="2" t="str">
        <f>IF(F20&lt;&gt;"",F20,"")</f>
        <v/>
      </c>
      <c r="G725" s="2" t="str">
        <f>IF(G20&lt;&gt;"",G20,"")</f>
        <v>Новая локальная смета</v>
      </c>
      <c r="H725" s="2">
        <v>0</v>
      </c>
      <c r="I725" s="2"/>
      <c r="J725" s="2"/>
      <c r="K725" s="2"/>
      <c r="L725" s="2"/>
      <c r="M725" s="2"/>
      <c r="N725" s="2"/>
      <c r="O725" s="2">
        <f t="shared" ref="O725:T725" si="512">ROUND(O123+O301+O471+O507+O695+AB725,2)</f>
        <v>1119098.22</v>
      </c>
      <c r="P725" s="2">
        <f t="shared" si="512"/>
        <v>23842.05</v>
      </c>
      <c r="Q725" s="2">
        <f t="shared" si="512"/>
        <v>34773.24</v>
      </c>
      <c r="R725" s="2">
        <f t="shared" si="512"/>
        <v>21946.19</v>
      </c>
      <c r="S725" s="2">
        <f t="shared" si="512"/>
        <v>1060482.93</v>
      </c>
      <c r="T725" s="2">
        <f t="shared" si="512"/>
        <v>0</v>
      </c>
      <c r="U725" s="2">
        <f>U123+U301+U471+U507+U695+AH725</f>
        <v>1822.6801999999998</v>
      </c>
      <c r="V725" s="2">
        <f>V123+V301+V471+V507+V695+AI725</f>
        <v>0</v>
      </c>
      <c r="W725" s="2">
        <f>ROUND(W123+W301+W471+W507+W695+AJ725,2)</f>
        <v>0</v>
      </c>
      <c r="X725" s="2">
        <f>ROUND(X123+X301+X471+X507+X695+AK725,2)</f>
        <v>742338.07</v>
      </c>
      <c r="Y725" s="2">
        <f>ROUND(Y123+Y301+Y471+Y507+Y695+AL725,2)</f>
        <v>106048.28</v>
      </c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>
        <f t="shared" ref="AO725:BD725" si="513">ROUND(AO123+AO301+AO471+AO507+AO695+BX725,2)</f>
        <v>0</v>
      </c>
      <c r="AP725" s="2">
        <f t="shared" si="513"/>
        <v>0</v>
      </c>
      <c r="AQ725" s="2">
        <f t="shared" si="513"/>
        <v>0</v>
      </c>
      <c r="AR725" s="2">
        <f t="shared" si="513"/>
        <v>1991186.45</v>
      </c>
      <c r="AS725" s="2">
        <f t="shared" si="513"/>
        <v>0</v>
      </c>
      <c r="AT725" s="2">
        <f t="shared" si="513"/>
        <v>0</v>
      </c>
      <c r="AU725" s="2">
        <f t="shared" si="513"/>
        <v>1991186.45</v>
      </c>
      <c r="AV725" s="2">
        <f t="shared" si="513"/>
        <v>23842.05</v>
      </c>
      <c r="AW725" s="2">
        <f t="shared" si="513"/>
        <v>23842.05</v>
      </c>
      <c r="AX725" s="2">
        <f t="shared" si="513"/>
        <v>0</v>
      </c>
      <c r="AY725" s="2">
        <f t="shared" si="513"/>
        <v>23842.05</v>
      </c>
      <c r="AZ725" s="2">
        <f t="shared" si="513"/>
        <v>0</v>
      </c>
      <c r="BA725" s="2">
        <f t="shared" si="513"/>
        <v>0</v>
      </c>
      <c r="BB725" s="2">
        <f t="shared" si="513"/>
        <v>0</v>
      </c>
      <c r="BC725" s="2">
        <f t="shared" si="513"/>
        <v>0</v>
      </c>
      <c r="BD725" s="2">
        <f t="shared" si="513"/>
        <v>0</v>
      </c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  <c r="CZ725" s="2"/>
      <c r="DA725" s="2"/>
      <c r="DB725" s="2"/>
      <c r="DC725" s="2"/>
      <c r="DD725" s="2"/>
      <c r="DE725" s="2"/>
      <c r="DF725" s="2"/>
      <c r="DG725" s="3"/>
      <c r="DH725" s="3"/>
      <c r="DI725" s="3"/>
      <c r="DJ725" s="3"/>
      <c r="DK725" s="3"/>
      <c r="DL725" s="3"/>
      <c r="DM725" s="3"/>
      <c r="DN725" s="3"/>
      <c r="DO725" s="3"/>
      <c r="DP725" s="3"/>
      <c r="DQ725" s="3"/>
      <c r="DR725" s="3"/>
      <c r="DS725" s="3"/>
      <c r="DT725" s="3"/>
      <c r="DU725" s="3"/>
      <c r="DV725" s="3"/>
      <c r="DW725" s="3"/>
      <c r="DX725" s="3"/>
      <c r="DY725" s="3"/>
      <c r="DZ725" s="3"/>
      <c r="EA725" s="3"/>
      <c r="EB725" s="3"/>
      <c r="EC725" s="3"/>
      <c r="ED725" s="3"/>
      <c r="EE725" s="3"/>
      <c r="EF725" s="3"/>
      <c r="EG725" s="3"/>
      <c r="EH725" s="3"/>
      <c r="EI725" s="3"/>
      <c r="EJ725" s="3"/>
      <c r="EK725" s="3"/>
      <c r="EL725" s="3"/>
      <c r="EM725" s="3"/>
      <c r="EN725" s="3"/>
      <c r="EO725" s="3"/>
      <c r="EP725" s="3"/>
      <c r="EQ725" s="3"/>
      <c r="ER725" s="3"/>
      <c r="ES725" s="3"/>
      <c r="ET725" s="3"/>
      <c r="EU725" s="3"/>
      <c r="EV725" s="3"/>
      <c r="EW725" s="3"/>
      <c r="EX725" s="3"/>
      <c r="EY725" s="3"/>
      <c r="EZ725" s="3"/>
      <c r="FA725" s="3"/>
      <c r="FB725" s="3"/>
      <c r="FC725" s="3"/>
      <c r="FD725" s="3"/>
      <c r="FE725" s="3"/>
      <c r="FF725" s="3"/>
      <c r="FG725" s="3"/>
      <c r="FH725" s="3"/>
      <c r="FI725" s="3"/>
      <c r="FJ725" s="3"/>
      <c r="FK725" s="3"/>
      <c r="FL725" s="3"/>
      <c r="FM725" s="3"/>
      <c r="FN725" s="3"/>
      <c r="FO725" s="3"/>
      <c r="FP725" s="3"/>
      <c r="FQ725" s="3"/>
      <c r="FR725" s="3"/>
      <c r="FS725" s="3"/>
      <c r="FT725" s="3"/>
      <c r="FU725" s="3"/>
      <c r="FV725" s="3"/>
      <c r="FW725" s="3"/>
      <c r="FX725" s="3"/>
      <c r="FY725" s="3"/>
      <c r="FZ725" s="3"/>
      <c r="GA725" s="3"/>
      <c r="GB725" s="3"/>
      <c r="GC725" s="3"/>
      <c r="GD725" s="3"/>
      <c r="GE725" s="3"/>
      <c r="GF725" s="3"/>
      <c r="GG725" s="3"/>
      <c r="GH725" s="3"/>
      <c r="GI725" s="3"/>
      <c r="GJ725" s="3"/>
      <c r="GK725" s="3"/>
      <c r="GL725" s="3"/>
      <c r="GM725" s="3"/>
      <c r="GN725" s="3"/>
      <c r="GO725" s="3"/>
      <c r="GP725" s="3"/>
      <c r="GQ725" s="3"/>
      <c r="GR725" s="3"/>
      <c r="GS725" s="3"/>
      <c r="GT725" s="3"/>
      <c r="GU725" s="3"/>
      <c r="GV725" s="3"/>
      <c r="GW725" s="3"/>
      <c r="GX725" s="3">
        <v>0</v>
      </c>
    </row>
    <row r="727" spans="1:206" x14ac:dyDescent="0.2">
      <c r="A727" s="4">
        <v>50</v>
      </c>
      <c r="B727" s="4">
        <v>0</v>
      </c>
      <c r="C727" s="4">
        <v>0</v>
      </c>
      <c r="D727" s="4">
        <v>1</v>
      </c>
      <c r="E727" s="4">
        <v>201</v>
      </c>
      <c r="F727" s="4">
        <f>ROUND(Source!O725,O727)</f>
        <v>1119098.22</v>
      </c>
      <c r="G727" s="4" t="s">
        <v>70</v>
      </c>
      <c r="H727" s="4" t="s">
        <v>71</v>
      </c>
      <c r="I727" s="4"/>
      <c r="J727" s="4"/>
      <c r="K727" s="4">
        <v>201</v>
      </c>
      <c r="L727" s="4">
        <v>1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1119098.22</v>
      </c>
      <c r="X727" s="4">
        <v>1</v>
      </c>
      <c r="Y727" s="4">
        <v>1119098.22</v>
      </c>
      <c r="Z727" s="4"/>
      <c r="AA727" s="4"/>
      <c r="AB727" s="4"/>
    </row>
    <row r="728" spans="1:206" x14ac:dyDescent="0.2">
      <c r="A728" s="4">
        <v>50</v>
      </c>
      <c r="B728" s="4">
        <v>0</v>
      </c>
      <c r="C728" s="4">
        <v>0</v>
      </c>
      <c r="D728" s="4">
        <v>1</v>
      </c>
      <c r="E728" s="4">
        <v>202</v>
      </c>
      <c r="F728" s="4">
        <f>ROUND(Source!P725,O728)</f>
        <v>23842.05</v>
      </c>
      <c r="G728" s="4" t="s">
        <v>72</v>
      </c>
      <c r="H728" s="4" t="s">
        <v>73</v>
      </c>
      <c r="I728" s="4"/>
      <c r="J728" s="4"/>
      <c r="K728" s="4">
        <v>202</v>
      </c>
      <c r="L728" s="4">
        <v>2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23842.05</v>
      </c>
      <c r="X728" s="4">
        <v>1</v>
      </c>
      <c r="Y728" s="4">
        <v>23842.05</v>
      </c>
      <c r="Z728" s="4"/>
      <c r="AA728" s="4"/>
      <c r="AB728" s="4"/>
    </row>
    <row r="729" spans="1:206" x14ac:dyDescent="0.2">
      <c r="A729" s="4">
        <v>50</v>
      </c>
      <c r="B729" s="4">
        <v>0</v>
      </c>
      <c r="C729" s="4">
        <v>0</v>
      </c>
      <c r="D729" s="4">
        <v>1</v>
      </c>
      <c r="E729" s="4">
        <v>222</v>
      </c>
      <c r="F729" s="4">
        <f>ROUND(Source!AO725,O729)</f>
        <v>0</v>
      </c>
      <c r="G729" s="4" t="s">
        <v>74</v>
      </c>
      <c r="H729" s="4" t="s">
        <v>75</v>
      </c>
      <c r="I729" s="4"/>
      <c r="J729" s="4"/>
      <c r="K729" s="4">
        <v>222</v>
      </c>
      <c r="L729" s="4">
        <v>3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0</v>
      </c>
      <c r="X729" s="4">
        <v>1</v>
      </c>
      <c r="Y729" s="4">
        <v>0</v>
      </c>
      <c r="Z729" s="4"/>
      <c r="AA729" s="4"/>
      <c r="AB729" s="4"/>
    </row>
    <row r="730" spans="1:206" x14ac:dyDescent="0.2">
      <c r="A730" s="4">
        <v>50</v>
      </c>
      <c r="B730" s="4">
        <v>0</v>
      </c>
      <c r="C730" s="4">
        <v>0</v>
      </c>
      <c r="D730" s="4">
        <v>1</v>
      </c>
      <c r="E730" s="4">
        <v>225</v>
      </c>
      <c r="F730" s="4">
        <f>ROUND(Source!AV725,O730)</f>
        <v>23842.05</v>
      </c>
      <c r="G730" s="4" t="s">
        <v>76</v>
      </c>
      <c r="H730" s="4" t="s">
        <v>77</v>
      </c>
      <c r="I730" s="4"/>
      <c r="J730" s="4"/>
      <c r="K730" s="4">
        <v>225</v>
      </c>
      <c r="L730" s="4">
        <v>4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23842.05</v>
      </c>
      <c r="X730" s="4">
        <v>1</v>
      </c>
      <c r="Y730" s="4">
        <v>23842.05</v>
      </c>
      <c r="Z730" s="4"/>
      <c r="AA730" s="4"/>
      <c r="AB730" s="4"/>
    </row>
    <row r="731" spans="1:206" x14ac:dyDescent="0.2">
      <c r="A731" s="4">
        <v>50</v>
      </c>
      <c r="B731" s="4">
        <v>0</v>
      </c>
      <c r="C731" s="4">
        <v>0</v>
      </c>
      <c r="D731" s="4">
        <v>1</v>
      </c>
      <c r="E731" s="4">
        <v>226</v>
      </c>
      <c r="F731" s="4">
        <f>ROUND(Source!AW725,O731)</f>
        <v>23842.05</v>
      </c>
      <c r="G731" s="4" t="s">
        <v>78</v>
      </c>
      <c r="H731" s="4" t="s">
        <v>79</v>
      </c>
      <c r="I731" s="4"/>
      <c r="J731" s="4"/>
      <c r="K731" s="4">
        <v>226</v>
      </c>
      <c r="L731" s="4">
        <v>5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23842.05</v>
      </c>
      <c r="X731" s="4">
        <v>1</v>
      </c>
      <c r="Y731" s="4">
        <v>23842.05</v>
      </c>
      <c r="Z731" s="4"/>
      <c r="AA731" s="4"/>
      <c r="AB731" s="4"/>
    </row>
    <row r="732" spans="1:206" x14ac:dyDescent="0.2">
      <c r="A732" s="4">
        <v>50</v>
      </c>
      <c r="B732" s="4">
        <v>0</v>
      </c>
      <c r="C732" s="4">
        <v>0</v>
      </c>
      <c r="D732" s="4">
        <v>1</v>
      </c>
      <c r="E732" s="4">
        <v>227</v>
      </c>
      <c r="F732" s="4">
        <f>ROUND(Source!AX725,O732)</f>
        <v>0</v>
      </c>
      <c r="G732" s="4" t="s">
        <v>80</v>
      </c>
      <c r="H732" s="4" t="s">
        <v>81</v>
      </c>
      <c r="I732" s="4"/>
      <c r="J732" s="4"/>
      <c r="K732" s="4">
        <v>227</v>
      </c>
      <c r="L732" s="4">
        <v>6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0</v>
      </c>
      <c r="X732" s="4">
        <v>1</v>
      </c>
      <c r="Y732" s="4">
        <v>0</v>
      </c>
      <c r="Z732" s="4"/>
      <c r="AA732" s="4"/>
      <c r="AB732" s="4"/>
    </row>
    <row r="733" spans="1:206" x14ac:dyDescent="0.2">
      <c r="A733" s="4">
        <v>50</v>
      </c>
      <c r="B733" s="4">
        <v>0</v>
      </c>
      <c r="C733" s="4">
        <v>0</v>
      </c>
      <c r="D733" s="4">
        <v>1</v>
      </c>
      <c r="E733" s="4">
        <v>228</v>
      </c>
      <c r="F733" s="4">
        <f>ROUND(Source!AY725,O733)</f>
        <v>23842.05</v>
      </c>
      <c r="G733" s="4" t="s">
        <v>82</v>
      </c>
      <c r="H733" s="4" t="s">
        <v>83</v>
      </c>
      <c r="I733" s="4"/>
      <c r="J733" s="4"/>
      <c r="K733" s="4">
        <v>228</v>
      </c>
      <c r="L733" s="4">
        <v>7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23842.05</v>
      </c>
      <c r="X733" s="4">
        <v>1</v>
      </c>
      <c r="Y733" s="4">
        <v>23842.05</v>
      </c>
      <c r="Z733" s="4"/>
      <c r="AA733" s="4"/>
      <c r="AB733" s="4"/>
    </row>
    <row r="734" spans="1:206" x14ac:dyDescent="0.2">
      <c r="A734" s="4">
        <v>50</v>
      </c>
      <c r="B734" s="4">
        <v>0</v>
      </c>
      <c r="C734" s="4">
        <v>0</v>
      </c>
      <c r="D734" s="4">
        <v>1</v>
      </c>
      <c r="E734" s="4">
        <v>216</v>
      </c>
      <c r="F734" s="4">
        <f>ROUND(Source!AP725,O734)</f>
        <v>0</v>
      </c>
      <c r="G734" s="4" t="s">
        <v>84</v>
      </c>
      <c r="H734" s="4" t="s">
        <v>85</v>
      </c>
      <c r="I734" s="4"/>
      <c r="J734" s="4"/>
      <c r="K734" s="4">
        <v>216</v>
      </c>
      <c r="L734" s="4">
        <v>8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06" x14ac:dyDescent="0.2">
      <c r="A735" s="4">
        <v>50</v>
      </c>
      <c r="B735" s="4">
        <v>0</v>
      </c>
      <c r="C735" s="4">
        <v>0</v>
      </c>
      <c r="D735" s="4">
        <v>1</v>
      </c>
      <c r="E735" s="4">
        <v>223</v>
      </c>
      <c r="F735" s="4">
        <f>ROUND(Source!AQ725,O735)</f>
        <v>0</v>
      </c>
      <c r="G735" s="4" t="s">
        <v>86</v>
      </c>
      <c r="H735" s="4" t="s">
        <v>87</v>
      </c>
      <c r="I735" s="4"/>
      <c r="J735" s="4"/>
      <c r="K735" s="4">
        <v>223</v>
      </c>
      <c r="L735" s="4">
        <v>9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0</v>
      </c>
      <c r="X735" s="4">
        <v>1</v>
      </c>
      <c r="Y735" s="4">
        <v>0</v>
      </c>
      <c r="Z735" s="4"/>
      <c r="AA735" s="4"/>
      <c r="AB735" s="4"/>
    </row>
    <row r="736" spans="1:206" x14ac:dyDescent="0.2">
      <c r="A736" s="4">
        <v>50</v>
      </c>
      <c r="B736" s="4">
        <v>0</v>
      </c>
      <c r="C736" s="4">
        <v>0</v>
      </c>
      <c r="D736" s="4">
        <v>1</v>
      </c>
      <c r="E736" s="4">
        <v>229</v>
      </c>
      <c r="F736" s="4">
        <f>ROUND(Source!AZ725,O736)</f>
        <v>0</v>
      </c>
      <c r="G736" s="4" t="s">
        <v>88</v>
      </c>
      <c r="H736" s="4" t="s">
        <v>89</v>
      </c>
      <c r="I736" s="4"/>
      <c r="J736" s="4"/>
      <c r="K736" s="4">
        <v>229</v>
      </c>
      <c r="L736" s="4">
        <v>10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0</v>
      </c>
      <c r="X736" s="4">
        <v>1</v>
      </c>
      <c r="Y736" s="4">
        <v>0</v>
      </c>
      <c r="Z736" s="4"/>
      <c r="AA736" s="4"/>
      <c r="AB736" s="4"/>
    </row>
    <row r="737" spans="1:28" x14ac:dyDescent="0.2">
      <c r="A737" s="4">
        <v>50</v>
      </c>
      <c r="B737" s="4">
        <v>0</v>
      </c>
      <c r="C737" s="4">
        <v>0</v>
      </c>
      <c r="D737" s="4">
        <v>1</v>
      </c>
      <c r="E737" s="4">
        <v>203</v>
      </c>
      <c r="F737" s="4">
        <f>ROUND(Source!Q725,O737)</f>
        <v>34773.24</v>
      </c>
      <c r="G737" s="4" t="s">
        <v>90</v>
      </c>
      <c r="H737" s="4" t="s">
        <v>91</v>
      </c>
      <c r="I737" s="4"/>
      <c r="J737" s="4"/>
      <c r="K737" s="4">
        <v>203</v>
      </c>
      <c r="L737" s="4">
        <v>11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34773.24</v>
      </c>
      <c r="X737" s="4">
        <v>1</v>
      </c>
      <c r="Y737" s="4">
        <v>34773.24</v>
      </c>
      <c r="Z737" s="4"/>
      <c r="AA737" s="4"/>
      <c r="AB737" s="4"/>
    </row>
    <row r="738" spans="1:28" x14ac:dyDescent="0.2">
      <c r="A738" s="4">
        <v>50</v>
      </c>
      <c r="B738" s="4">
        <v>0</v>
      </c>
      <c r="C738" s="4">
        <v>0</v>
      </c>
      <c r="D738" s="4">
        <v>1</v>
      </c>
      <c r="E738" s="4">
        <v>231</v>
      </c>
      <c r="F738" s="4">
        <f>ROUND(Source!BB725,O738)</f>
        <v>0</v>
      </c>
      <c r="G738" s="4" t="s">
        <v>92</v>
      </c>
      <c r="H738" s="4" t="s">
        <v>93</v>
      </c>
      <c r="I738" s="4"/>
      <c r="J738" s="4"/>
      <c r="K738" s="4">
        <v>231</v>
      </c>
      <c r="L738" s="4">
        <v>12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8" x14ac:dyDescent="0.2">
      <c r="A739" s="4">
        <v>50</v>
      </c>
      <c r="B739" s="4">
        <v>0</v>
      </c>
      <c r="C739" s="4">
        <v>0</v>
      </c>
      <c r="D739" s="4">
        <v>1</v>
      </c>
      <c r="E739" s="4">
        <v>204</v>
      </c>
      <c r="F739" s="4">
        <f>ROUND(Source!R725,O739)</f>
        <v>21946.19</v>
      </c>
      <c r="G739" s="4" t="s">
        <v>94</v>
      </c>
      <c r="H739" s="4" t="s">
        <v>95</v>
      </c>
      <c r="I739" s="4"/>
      <c r="J739" s="4"/>
      <c r="K739" s="4">
        <v>204</v>
      </c>
      <c r="L739" s="4">
        <v>13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21946.19</v>
      </c>
      <c r="X739" s="4">
        <v>1</v>
      </c>
      <c r="Y739" s="4">
        <v>21946.19</v>
      </c>
      <c r="Z739" s="4"/>
      <c r="AA739" s="4"/>
      <c r="AB739" s="4"/>
    </row>
    <row r="740" spans="1:28" x14ac:dyDescent="0.2">
      <c r="A740" s="4">
        <v>50</v>
      </c>
      <c r="B740" s="4">
        <v>0</v>
      </c>
      <c r="C740" s="4">
        <v>0</v>
      </c>
      <c r="D740" s="4">
        <v>1</v>
      </c>
      <c r="E740" s="4">
        <v>205</v>
      </c>
      <c r="F740" s="4">
        <f>ROUND(Source!S725,O740)</f>
        <v>1060482.93</v>
      </c>
      <c r="G740" s="4" t="s">
        <v>96</v>
      </c>
      <c r="H740" s="4" t="s">
        <v>97</v>
      </c>
      <c r="I740" s="4"/>
      <c r="J740" s="4"/>
      <c r="K740" s="4">
        <v>205</v>
      </c>
      <c r="L740" s="4">
        <v>14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1060482.93</v>
      </c>
      <c r="X740" s="4">
        <v>1</v>
      </c>
      <c r="Y740" s="4">
        <v>1060482.93</v>
      </c>
      <c r="Z740" s="4"/>
      <c r="AA740" s="4"/>
      <c r="AB740" s="4"/>
    </row>
    <row r="741" spans="1:28" x14ac:dyDescent="0.2">
      <c r="A741" s="4">
        <v>50</v>
      </c>
      <c r="B741" s="4">
        <v>0</v>
      </c>
      <c r="C741" s="4">
        <v>0</v>
      </c>
      <c r="D741" s="4">
        <v>1</v>
      </c>
      <c r="E741" s="4">
        <v>232</v>
      </c>
      <c r="F741" s="4">
        <f>ROUND(Source!BC725,O741)</f>
        <v>0</v>
      </c>
      <c r="G741" s="4" t="s">
        <v>98</v>
      </c>
      <c r="H741" s="4" t="s">
        <v>99</v>
      </c>
      <c r="I741" s="4"/>
      <c r="J741" s="4"/>
      <c r="K741" s="4">
        <v>232</v>
      </c>
      <c r="L741" s="4">
        <v>15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8" x14ac:dyDescent="0.2">
      <c r="A742" s="4">
        <v>50</v>
      </c>
      <c r="B742" s="4">
        <v>0</v>
      </c>
      <c r="C742" s="4">
        <v>0</v>
      </c>
      <c r="D742" s="4">
        <v>1</v>
      </c>
      <c r="E742" s="4">
        <v>214</v>
      </c>
      <c r="F742" s="4">
        <f>ROUND(Source!AS725,O742)</f>
        <v>0</v>
      </c>
      <c r="G742" s="4" t="s">
        <v>100</v>
      </c>
      <c r="H742" s="4" t="s">
        <v>101</v>
      </c>
      <c r="I742" s="4"/>
      <c r="J742" s="4"/>
      <c r="K742" s="4">
        <v>214</v>
      </c>
      <c r="L742" s="4">
        <v>16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0</v>
      </c>
      <c r="X742" s="4">
        <v>1</v>
      </c>
      <c r="Y742" s="4">
        <v>0</v>
      </c>
      <c r="Z742" s="4"/>
      <c r="AA742" s="4"/>
      <c r="AB742" s="4"/>
    </row>
    <row r="743" spans="1:28" x14ac:dyDescent="0.2">
      <c r="A743" s="4">
        <v>50</v>
      </c>
      <c r="B743" s="4">
        <v>0</v>
      </c>
      <c r="C743" s="4">
        <v>0</v>
      </c>
      <c r="D743" s="4">
        <v>1</v>
      </c>
      <c r="E743" s="4">
        <v>215</v>
      </c>
      <c r="F743" s="4">
        <f>ROUND(Source!AT725,O743)</f>
        <v>0</v>
      </c>
      <c r="G743" s="4" t="s">
        <v>102</v>
      </c>
      <c r="H743" s="4" t="s">
        <v>103</v>
      </c>
      <c r="I743" s="4"/>
      <c r="J743" s="4"/>
      <c r="K743" s="4">
        <v>215</v>
      </c>
      <c r="L743" s="4">
        <v>17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0</v>
      </c>
      <c r="X743" s="4">
        <v>1</v>
      </c>
      <c r="Y743" s="4">
        <v>0</v>
      </c>
      <c r="Z743" s="4"/>
      <c r="AA743" s="4"/>
      <c r="AB743" s="4"/>
    </row>
    <row r="744" spans="1:28" x14ac:dyDescent="0.2">
      <c r="A744" s="4">
        <v>50</v>
      </c>
      <c r="B744" s="4">
        <v>0</v>
      </c>
      <c r="C744" s="4">
        <v>0</v>
      </c>
      <c r="D744" s="4">
        <v>1</v>
      </c>
      <c r="E744" s="4">
        <v>217</v>
      </c>
      <c r="F744" s="4">
        <f>ROUND(Source!AU725,O744)</f>
        <v>1991186.45</v>
      </c>
      <c r="G744" s="4" t="s">
        <v>104</v>
      </c>
      <c r="H744" s="4" t="s">
        <v>105</v>
      </c>
      <c r="I744" s="4"/>
      <c r="J744" s="4"/>
      <c r="K744" s="4">
        <v>217</v>
      </c>
      <c r="L744" s="4">
        <v>18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1991186.45</v>
      </c>
      <c r="X744" s="4">
        <v>1</v>
      </c>
      <c r="Y744" s="4">
        <v>1991186.45</v>
      </c>
      <c r="Z744" s="4"/>
      <c r="AA744" s="4"/>
      <c r="AB744" s="4"/>
    </row>
    <row r="745" spans="1:28" x14ac:dyDescent="0.2">
      <c r="A745" s="4">
        <v>50</v>
      </c>
      <c r="B745" s="4">
        <v>0</v>
      </c>
      <c r="C745" s="4">
        <v>0</v>
      </c>
      <c r="D745" s="4">
        <v>1</v>
      </c>
      <c r="E745" s="4">
        <v>230</v>
      </c>
      <c r="F745" s="4">
        <f>ROUND(Source!BA725,O745)</f>
        <v>0</v>
      </c>
      <c r="G745" s="4" t="s">
        <v>106</v>
      </c>
      <c r="H745" s="4" t="s">
        <v>107</v>
      </c>
      <c r="I745" s="4"/>
      <c r="J745" s="4"/>
      <c r="K745" s="4">
        <v>230</v>
      </c>
      <c r="L745" s="4">
        <v>19</v>
      </c>
      <c r="M745" s="4">
        <v>3</v>
      </c>
      <c r="N745" s="4" t="s">
        <v>3</v>
      </c>
      <c r="O745" s="4">
        <v>2</v>
      </c>
      <c r="P745" s="4"/>
      <c r="Q745" s="4"/>
      <c r="R745" s="4"/>
      <c r="S745" s="4"/>
      <c r="T745" s="4"/>
      <c r="U745" s="4"/>
      <c r="V745" s="4"/>
      <c r="W745" s="4">
        <v>0</v>
      </c>
      <c r="X745" s="4">
        <v>1</v>
      </c>
      <c r="Y745" s="4">
        <v>0</v>
      </c>
      <c r="Z745" s="4"/>
      <c r="AA745" s="4"/>
      <c r="AB745" s="4"/>
    </row>
    <row r="746" spans="1:28" x14ac:dyDescent="0.2">
      <c r="A746" s="4">
        <v>50</v>
      </c>
      <c r="B746" s="4">
        <v>0</v>
      </c>
      <c r="C746" s="4">
        <v>0</v>
      </c>
      <c r="D746" s="4">
        <v>1</v>
      </c>
      <c r="E746" s="4">
        <v>206</v>
      </c>
      <c r="F746" s="4">
        <f>ROUND(Source!T725,O746)</f>
        <v>0</v>
      </c>
      <c r="G746" s="4" t="s">
        <v>108</v>
      </c>
      <c r="H746" s="4" t="s">
        <v>109</v>
      </c>
      <c r="I746" s="4"/>
      <c r="J746" s="4"/>
      <c r="K746" s="4">
        <v>206</v>
      </c>
      <c r="L746" s="4">
        <v>20</v>
      </c>
      <c r="M746" s="4">
        <v>3</v>
      </c>
      <c r="N746" s="4" t="s">
        <v>3</v>
      </c>
      <c r="O746" s="4">
        <v>2</v>
      </c>
      <c r="P746" s="4"/>
      <c r="Q746" s="4"/>
      <c r="R746" s="4"/>
      <c r="S746" s="4"/>
      <c r="T746" s="4"/>
      <c r="U746" s="4"/>
      <c r="V746" s="4"/>
      <c r="W746" s="4">
        <v>0</v>
      </c>
      <c r="X746" s="4">
        <v>1</v>
      </c>
      <c r="Y746" s="4">
        <v>0</v>
      </c>
      <c r="Z746" s="4"/>
      <c r="AA746" s="4"/>
      <c r="AB746" s="4"/>
    </row>
    <row r="747" spans="1:28" x14ac:dyDescent="0.2">
      <c r="A747" s="4">
        <v>50</v>
      </c>
      <c r="B747" s="4">
        <v>0</v>
      </c>
      <c r="C747" s="4">
        <v>0</v>
      </c>
      <c r="D747" s="4">
        <v>1</v>
      </c>
      <c r="E747" s="4">
        <v>207</v>
      </c>
      <c r="F747" s="4">
        <f>Source!U725</f>
        <v>1822.6801999999998</v>
      </c>
      <c r="G747" s="4" t="s">
        <v>110</v>
      </c>
      <c r="H747" s="4" t="s">
        <v>111</v>
      </c>
      <c r="I747" s="4"/>
      <c r="J747" s="4"/>
      <c r="K747" s="4">
        <v>207</v>
      </c>
      <c r="L747" s="4">
        <v>21</v>
      </c>
      <c r="M747" s="4">
        <v>3</v>
      </c>
      <c r="N747" s="4" t="s">
        <v>3</v>
      </c>
      <c r="O747" s="4">
        <v>-1</v>
      </c>
      <c r="P747" s="4"/>
      <c r="Q747" s="4"/>
      <c r="R747" s="4"/>
      <c r="S747" s="4"/>
      <c r="T747" s="4"/>
      <c r="U747" s="4"/>
      <c r="V747" s="4"/>
      <c r="W747" s="4">
        <v>1822.6802000000002</v>
      </c>
      <c r="X747" s="4">
        <v>1</v>
      </c>
      <c r="Y747" s="4">
        <v>1822.6802000000002</v>
      </c>
      <c r="Z747" s="4"/>
      <c r="AA747" s="4"/>
      <c r="AB747" s="4"/>
    </row>
    <row r="748" spans="1:28" x14ac:dyDescent="0.2">
      <c r="A748" s="4">
        <v>50</v>
      </c>
      <c r="B748" s="4">
        <v>0</v>
      </c>
      <c r="C748" s="4">
        <v>0</v>
      </c>
      <c r="D748" s="4">
        <v>1</v>
      </c>
      <c r="E748" s="4">
        <v>208</v>
      </c>
      <c r="F748" s="4">
        <f>Source!V725</f>
        <v>0</v>
      </c>
      <c r="G748" s="4" t="s">
        <v>112</v>
      </c>
      <c r="H748" s="4" t="s">
        <v>113</v>
      </c>
      <c r="I748" s="4"/>
      <c r="J748" s="4"/>
      <c r="K748" s="4">
        <v>208</v>
      </c>
      <c r="L748" s="4">
        <v>22</v>
      </c>
      <c r="M748" s="4">
        <v>3</v>
      </c>
      <c r="N748" s="4" t="s">
        <v>3</v>
      </c>
      <c r="O748" s="4">
        <v>-1</v>
      </c>
      <c r="P748" s="4"/>
      <c r="Q748" s="4"/>
      <c r="R748" s="4"/>
      <c r="S748" s="4"/>
      <c r="T748" s="4"/>
      <c r="U748" s="4"/>
      <c r="V748" s="4"/>
      <c r="W748" s="4">
        <v>0</v>
      </c>
      <c r="X748" s="4">
        <v>1</v>
      </c>
      <c r="Y748" s="4">
        <v>0</v>
      </c>
      <c r="Z748" s="4"/>
      <c r="AA748" s="4"/>
      <c r="AB748" s="4"/>
    </row>
    <row r="749" spans="1:28" x14ac:dyDescent="0.2">
      <c r="A749" s="4">
        <v>50</v>
      </c>
      <c r="B749" s="4">
        <v>0</v>
      </c>
      <c r="C749" s="4">
        <v>0</v>
      </c>
      <c r="D749" s="4">
        <v>1</v>
      </c>
      <c r="E749" s="4">
        <v>209</v>
      </c>
      <c r="F749" s="4">
        <f>ROUND(Source!W725,O749)</f>
        <v>0</v>
      </c>
      <c r="G749" s="4" t="s">
        <v>114</v>
      </c>
      <c r="H749" s="4" t="s">
        <v>115</v>
      </c>
      <c r="I749" s="4"/>
      <c r="J749" s="4"/>
      <c r="K749" s="4">
        <v>209</v>
      </c>
      <c r="L749" s="4">
        <v>23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0</v>
      </c>
      <c r="X749" s="4">
        <v>1</v>
      </c>
      <c r="Y749" s="4">
        <v>0</v>
      </c>
      <c r="Z749" s="4"/>
      <c r="AA749" s="4"/>
      <c r="AB749" s="4"/>
    </row>
    <row r="750" spans="1:28" x14ac:dyDescent="0.2">
      <c r="A750" s="4">
        <v>50</v>
      </c>
      <c r="B750" s="4">
        <v>0</v>
      </c>
      <c r="C750" s="4">
        <v>0</v>
      </c>
      <c r="D750" s="4">
        <v>1</v>
      </c>
      <c r="E750" s="4">
        <v>233</v>
      </c>
      <c r="F750" s="4">
        <f>ROUND(Source!BD725,O750)</f>
        <v>0</v>
      </c>
      <c r="G750" s="4" t="s">
        <v>116</v>
      </c>
      <c r="H750" s="4" t="s">
        <v>117</v>
      </c>
      <c r="I750" s="4"/>
      <c r="J750" s="4"/>
      <c r="K750" s="4">
        <v>233</v>
      </c>
      <c r="L750" s="4">
        <v>24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0</v>
      </c>
      <c r="X750" s="4">
        <v>1</v>
      </c>
      <c r="Y750" s="4">
        <v>0</v>
      </c>
      <c r="Z750" s="4"/>
      <c r="AA750" s="4"/>
      <c r="AB750" s="4"/>
    </row>
    <row r="751" spans="1:28" x14ac:dyDescent="0.2">
      <c r="A751" s="4">
        <v>50</v>
      </c>
      <c r="B751" s="4">
        <v>0</v>
      </c>
      <c r="C751" s="4">
        <v>0</v>
      </c>
      <c r="D751" s="4">
        <v>1</v>
      </c>
      <c r="E751" s="4">
        <v>210</v>
      </c>
      <c r="F751" s="4">
        <f>ROUND(Source!X725,O751)</f>
        <v>742338.07</v>
      </c>
      <c r="G751" s="4" t="s">
        <v>118</v>
      </c>
      <c r="H751" s="4" t="s">
        <v>119</v>
      </c>
      <c r="I751" s="4"/>
      <c r="J751" s="4"/>
      <c r="K751" s="4">
        <v>210</v>
      </c>
      <c r="L751" s="4">
        <v>25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742338.07</v>
      </c>
      <c r="X751" s="4">
        <v>1</v>
      </c>
      <c r="Y751" s="4">
        <v>742338.07</v>
      </c>
      <c r="Z751" s="4"/>
      <c r="AA751" s="4"/>
      <c r="AB751" s="4"/>
    </row>
    <row r="752" spans="1:28" x14ac:dyDescent="0.2">
      <c r="A752" s="4">
        <v>50</v>
      </c>
      <c r="B752" s="4">
        <v>0</v>
      </c>
      <c r="C752" s="4">
        <v>0</v>
      </c>
      <c r="D752" s="4">
        <v>1</v>
      </c>
      <c r="E752" s="4">
        <v>211</v>
      </c>
      <c r="F752" s="4">
        <f>ROUND(Source!Y725,O752)</f>
        <v>106048.28</v>
      </c>
      <c r="G752" s="4" t="s">
        <v>120</v>
      </c>
      <c r="H752" s="4" t="s">
        <v>121</v>
      </c>
      <c r="I752" s="4"/>
      <c r="J752" s="4"/>
      <c r="K752" s="4">
        <v>211</v>
      </c>
      <c r="L752" s="4">
        <v>26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106048.28</v>
      </c>
      <c r="X752" s="4">
        <v>1</v>
      </c>
      <c r="Y752" s="4">
        <v>106048.28</v>
      </c>
      <c r="Z752" s="4"/>
      <c r="AA752" s="4"/>
      <c r="AB752" s="4"/>
    </row>
    <row r="753" spans="1:206" x14ac:dyDescent="0.2">
      <c r="A753" s="4">
        <v>50</v>
      </c>
      <c r="B753" s="4">
        <v>0</v>
      </c>
      <c r="C753" s="4">
        <v>0</v>
      </c>
      <c r="D753" s="4">
        <v>1</v>
      </c>
      <c r="E753" s="4">
        <v>224</v>
      </c>
      <c r="F753" s="4">
        <f>ROUND(Source!AR725,O753)</f>
        <v>1991186.45</v>
      </c>
      <c r="G753" s="4" t="s">
        <v>122</v>
      </c>
      <c r="H753" s="4" t="s">
        <v>123</v>
      </c>
      <c r="I753" s="4"/>
      <c r="J753" s="4"/>
      <c r="K753" s="4">
        <v>224</v>
      </c>
      <c r="L753" s="4">
        <v>27</v>
      </c>
      <c r="M753" s="4">
        <v>3</v>
      </c>
      <c r="N753" s="4" t="s">
        <v>3</v>
      </c>
      <c r="O753" s="4">
        <v>2</v>
      </c>
      <c r="P753" s="4"/>
      <c r="Q753" s="4"/>
      <c r="R753" s="4"/>
      <c r="S753" s="4"/>
      <c r="T753" s="4"/>
      <c r="U753" s="4"/>
      <c r="V753" s="4"/>
      <c r="W753" s="4">
        <v>1991186.45</v>
      </c>
      <c r="X753" s="4">
        <v>1</v>
      </c>
      <c r="Y753" s="4">
        <v>1991186.45</v>
      </c>
      <c r="Z753" s="4"/>
      <c r="AA753" s="4"/>
      <c r="AB753" s="4"/>
    </row>
    <row r="755" spans="1:206" x14ac:dyDescent="0.2">
      <c r="A755" s="2">
        <v>51</v>
      </c>
      <c r="B755" s="2">
        <f>B12</f>
        <v>794</v>
      </c>
      <c r="C755" s="2">
        <f>A12</f>
        <v>1</v>
      </c>
      <c r="D755" s="2">
        <f>ROW(A12)</f>
        <v>12</v>
      </c>
      <c r="E755" s="2"/>
      <c r="F755" s="2" t="str">
        <f>IF(F12&lt;&gt;"",F12,"")</f>
        <v/>
      </c>
      <c r="G755" s="2" t="str">
        <f>IF(G12&lt;&gt;"",G12,"")</f>
        <v>6.4_АБК_на 4 месяца (10%) испр.</v>
      </c>
      <c r="H755" s="2">
        <v>0</v>
      </c>
      <c r="I755" s="2"/>
      <c r="J755" s="2"/>
      <c r="K755" s="2"/>
      <c r="L755" s="2"/>
      <c r="M755" s="2"/>
      <c r="N755" s="2"/>
      <c r="O755" s="2">
        <f t="shared" ref="O755:T755" si="514">ROUND(O725,2)</f>
        <v>1119098.22</v>
      </c>
      <c r="P755" s="2">
        <f t="shared" si="514"/>
        <v>23842.05</v>
      </c>
      <c r="Q755" s="2">
        <f t="shared" si="514"/>
        <v>34773.24</v>
      </c>
      <c r="R755" s="2">
        <f t="shared" si="514"/>
        <v>21946.19</v>
      </c>
      <c r="S755" s="2">
        <f t="shared" si="514"/>
        <v>1060482.93</v>
      </c>
      <c r="T755" s="2">
        <f t="shared" si="514"/>
        <v>0</v>
      </c>
      <c r="U755" s="2">
        <f>U725</f>
        <v>1822.6801999999998</v>
      </c>
      <c r="V755" s="2">
        <f>V725</f>
        <v>0</v>
      </c>
      <c r="W755" s="2">
        <f>ROUND(W725,2)</f>
        <v>0</v>
      </c>
      <c r="X755" s="2">
        <f>ROUND(X725,2)</f>
        <v>742338.07</v>
      </c>
      <c r="Y755" s="2">
        <f>ROUND(Y725,2)</f>
        <v>106048.28</v>
      </c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>
        <f t="shared" ref="AO755:BD755" si="515">ROUND(AO725,2)</f>
        <v>0</v>
      </c>
      <c r="AP755" s="2">
        <f t="shared" si="515"/>
        <v>0</v>
      </c>
      <c r="AQ755" s="2">
        <f t="shared" si="515"/>
        <v>0</v>
      </c>
      <c r="AR755" s="2">
        <f t="shared" si="515"/>
        <v>1991186.45</v>
      </c>
      <c r="AS755" s="2">
        <f t="shared" si="515"/>
        <v>0</v>
      </c>
      <c r="AT755" s="2">
        <f t="shared" si="515"/>
        <v>0</v>
      </c>
      <c r="AU755" s="2">
        <f t="shared" si="515"/>
        <v>1991186.45</v>
      </c>
      <c r="AV755" s="2">
        <f t="shared" si="515"/>
        <v>23842.05</v>
      </c>
      <c r="AW755" s="2">
        <f t="shared" si="515"/>
        <v>23842.05</v>
      </c>
      <c r="AX755" s="2">
        <f t="shared" si="515"/>
        <v>0</v>
      </c>
      <c r="AY755" s="2">
        <f t="shared" si="515"/>
        <v>23842.05</v>
      </c>
      <c r="AZ755" s="2">
        <f t="shared" si="515"/>
        <v>0</v>
      </c>
      <c r="BA755" s="2">
        <f t="shared" si="515"/>
        <v>0</v>
      </c>
      <c r="BB755" s="2">
        <f t="shared" si="515"/>
        <v>0</v>
      </c>
      <c r="BC755" s="2">
        <f t="shared" si="515"/>
        <v>0</v>
      </c>
      <c r="BD755" s="2">
        <f t="shared" si="515"/>
        <v>0</v>
      </c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  <c r="CM755" s="2"/>
      <c r="CN755" s="2"/>
      <c r="CO755" s="2"/>
      <c r="CP755" s="2"/>
      <c r="CQ755" s="2"/>
      <c r="CR755" s="2"/>
      <c r="CS755" s="2"/>
      <c r="CT755" s="2"/>
      <c r="CU755" s="2"/>
      <c r="CV755" s="2"/>
      <c r="CW755" s="2"/>
      <c r="CX755" s="2"/>
      <c r="CY755" s="2"/>
      <c r="CZ755" s="2"/>
      <c r="DA755" s="2"/>
      <c r="DB755" s="2"/>
      <c r="DC755" s="2"/>
      <c r="DD755" s="2"/>
      <c r="DE755" s="2"/>
      <c r="DF755" s="2"/>
      <c r="DG755" s="3"/>
      <c r="DH755" s="3"/>
      <c r="DI755" s="3"/>
      <c r="DJ755" s="3"/>
      <c r="DK755" s="3"/>
      <c r="DL755" s="3"/>
      <c r="DM755" s="3"/>
      <c r="DN755" s="3"/>
      <c r="DO755" s="3"/>
      <c r="DP755" s="3"/>
      <c r="DQ755" s="3"/>
      <c r="DR755" s="3"/>
      <c r="DS755" s="3"/>
      <c r="DT755" s="3"/>
      <c r="DU755" s="3"/>
      <c r="DV755" s="3"/>
      <c r="DW755" s="3"/>
      <c r="DX755" s="3"/>
      <c r="DY755" s="3"/>
      <c r="DZ755" s="3"/>
      <c r="EA755" s="3"/>
      <c r="EB755" s="3"/>
      <c r="EC755" s="3"/>
      <c r="ED755" s="3"/>
      <c r="EE755" s="3"/>
      <c r="EF755" s="3"/>
      <c r="EG755" s="3"/>
      <c r="EH755" s="3"/>
      <c r="EI755" s="3"/>
      <c r="EJ755" s="3"/>
      <c r="EK755" s="3"/>
      <c r="EL755" s="3"/>
      <c r="EM755" s="3"/>
      <c r="EN755" s="3"/>
      <c r="EO755" s="3"/>
      <c r="EP755" s="3"/>
      <c r="EQ755" s="3"/>
      <c r="ER755" s="3"/>
      <c r="ES755" s="3"/>
      <c r="ET755" s="3"/>
      <c r="EU755" s="3"/>
      <c r="EV755" s="3"/>
      <c r="EW755" s="3"/>
      <c r="EX755" s="3"/>
      <c r="EY755" s="3"/>
      <c r="EZ755" s="3"/>
      <c r="FA755" s="3"/>
      <c r="FB755" s="3"/>
      <c r="FC755" s="3"/>
      <c r="FD755" s="3"/>
      <c r="FE755" s="3"/>
      <c r="FF755" s="3"/>
      <c r="FG755" s="3"/>
      <c r="FH755" s="3"/>
      <c r="FI755" s="3"/>
      <c r="FJ755" s="3"/>
      <c r="FK755" s="3"/>
      <c r="FL755" s="3"/>
      <c r="FM755" s="3"/>
      <c r="FN755" s="3"/>
      <c r="FO755" s="3"/>
      <c r="FP755" s="3"/>
      <c r="FQ755" s="3"/>
      <c r="FR755" s="3"/>
      <c r="FS755" s="3"/>
      <c r="FT755" s="3"/>
      <c r="FU755" s="3"/>
      <c r="FV755" s="3"/>
      <c r="FW755" s="3"/>
      <c r="FX755" s="3"/>
      <c r="FY755" s="3"/>
      <c r="FZ755" s="3"/>
      <c r="GA755" s="3"/>
      <c r="GB755" s="3"/>
      <c r="GC755" s="3"/>
      <c r="GD755" s="3"/>
      <c r="GE755" s="3"/>
      <c r="GF755" s="3"/>
      <c r="GG755" s="3"/>
      <c r="GH755" s="3"/>
      <c r="GI755" s="3"/>
      <c r="GJ755" s="3"/>
      <c r="GK755" s="3"/>
      <c r="GL755" s="3"/>
      <c r="GM755" s="3"/>
      <c r="GN755" s="3"/>
      <c r="GO755" s="3"/>
      <c r="GP755" s="3"/>
      <c r="GQ755" s="3"/>
      <c r="GR755" s="3"/>
      <c r="GS755" s="3"/>
      <c r="GT755" s="3"/>
      <c r="GU755" s="3"/>
      <c r="GV755" s="3"/>
      <c r="GW755" s="3"/>
      <c r="GX755" s="3">
        <v>0</v>
      </c>
    </row>
    <row r="757" spans="1:206" x14ac:dyDescent="0.2">
      <c r="A757" s="4">
        <v>50</v>
      </c>
      <c r="B757" s="4">
        <v>0</v>
      </c>
      <c r="C757" s="4">
        <v>0</v>
      </c>
      <c r="D757" s="4">
        <v>1</v>
      </c>
      <c r="E757" s="4">
        <v>201</v>
      </c>
      <c r="F757" s="4">
        <f>ROUND(Source!O755,O757)</f>
        <v>1119098.22</v>
      </c>
      <c r="G757" s="4" t="s">
        <v>70</v>
      </c>
      <c r="H757" s="4" t="s">
        <v>71</v>
      </c>
      <c r="I757" s="4"/>
      <c r="J757" s="4"/>
      <c r="K757" s="4">
        <v>201</v>
      </c>
      <c r="L757" s="4">
        <v>1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1119098.22</v>
      </c>
      <c r="X757" s="4">
        <v>1</v>
      </c>
      <c r="Y757" s="4">
        <v>1119098.22</v>
      </c>
      <c r="Z757" s="4"/>
      <c r="AA757" s="4"/>
      <c r="AB757" s="4"/>
    </row>
    <row r="758" spans="1:206" x14ac:dyDescent="0.2">
      <c r="A758" s="4">
        <v>50</v>
      </c>
      <c r="B758" s="4">
        <v>0</v>
      </c>
      <c r="C758" s="4">
        <v>0</v>
      </c>
      <c r="D758" s="4">
        <v>1</v>
      </c>
      <c r="E758" s="4">
        <v>202</v>
      </c>
      <c r="F758" s="4">
        <f>ROUND(Source!P755,O758)</f>
        <v>23842.05</v>
      </c>
      <c r="G758" s="4" t="s">
        <v>72</v>
      </c>
      <c r="H758" s="4" t="s">
        <v>73</v>
      </c>
      <c r="I758" s="4"/>
      <c r="J758" s="4"/>
      <c r="K758" s="4">
        <v>202</v>
      </c>
      <c r="L758" s="4">
        <v>2</v>
      </c>
      <c r="M758" s="4">
        <v>3</v>
      </c>
      <c r="N758" s="4" t="s">
        <v>3</v>
      </c>
      <c r="O758" s="4">
        <v>2</v>
      </c>
      <c r="P758" s="4"/>
      <c r="Q758" s="4"/>
      <c r="R758" s="4"/>
      <c r="S758" s="4"/>
      <c r="T758" s="4"/>
      <c r="U758" s="4"/>
      <c r="V758" s="4"/>
      <c r="W758" s="4">
        <v>23842.05</v>
      </c>
      <c r="X758" s="4">
        <v>1</v>
      </c>
      <c r="Y758" s="4">
        <v>23842.05</v>
      </c>
      <c r="Z758" s="4"/>
      <c r="AA758" s="4"/>
      <c r="AB758" s="4"/>
    </row>
    <row r="759" spans="1:206" x14ac:dyDescent="0.2">
      <c r="A759" s="4">
        <v>50</v>
      </c>
      <c r="B759" s="4">
        <v>0</v>
      </c>
      <c r="C759" s="4">
        <v>0</v>
      </c>
      <c r="D759" s="4">
        <v>1</v>
      </c>
      <c r="E759" s="4">
        <v>222</v>
      </c>
      <c r="F759" s="4">
        <f>ROUND(Source!AO755,O759)</f>
        <v>0</v>
      </c>
      <c r="G759" s="4" t="s">
        <v>74</v>
      </c>
      <c r="H759" s="4" t="s">
        <v>75</v>
      </c>
      <c r="I759" s="4"/>
      <c r="J759" s="4"/>
      <c r="K759" s="4">
        <v>222</v>
      </c>
      <c r="L759" s="4">
        <v>3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0</v>
      </c>
      <c r="X759" s="4">
        <v>1</v>
      </c>
      <c r="Y759" s="4">
        <v>0</v>
      </c>
      <c r="Z759" s="4"/>
      <c r="AA759" s="4"/>
      <c r="AB759" s="4"/>
    </row>
    <row r="760" spans="1:206" x14ac:dyDescent="0.2">
      <c r="A760" s="4">
        <v>50</v>
      </c>
      <c r="B760" s="4">
        <v>0</v>
      </c>
      <c r="C760" s="4">
        <v>0</v>
      </c>
      <c r="D760" s="4">
        <v>1</v>
      </c>
      <c r="E760" s="4">
        <v>225</v>
      </c>
      <c r="F760" s="4">
        <f>ROUND(Source!AV755,O760)</f>
        <v>23842.05</v>
      </c>
      <c r="G760" s="4" t="s">
        <v>76</v>
      </c>
      <c r="H760" s="4" t="s">
        <v>77</v>
      </c>
      <c r="I760" s="4"/>
      <c r="J760" s="4"/>
      <c r="K760" s="4">
        <v>225</v>
      </c>
      <c r="L760" s="4">
        <v>4</v>
      </c>
      <c r="M760" s="4">
        <v>3</v>
      </c>
      <c r="N760" s="4" t="s">
        <v>3</v>
      </c>
      <c r="O760" s="4">
        <v>2</v>
      </c>
      <c r="P760" s="4"/>
      <c r="Q760" s="4"/>
      <c r="R760" s="4"/>
      <c r="S760" s="4"/>
      <c r="T760" s="4"/>
      <c r="U760" s="4"/>
      <c r="V760" s="4"/>
      <c r="W760" s="4">
        <v>23842.05</v>
      </c>
      <c r="X760" s="4">
        <v>1</v>
      </c>
      <c r="Y760" s="4">
        <v>23842.05</v>
      </c>
      <c r="Z760" s="4"/>
      <c r="AA760" s="4"/>
      <c r="AB760" s="4"/>
    </row>
    <row r="761" spans="1:206" x14ac:dyDescent="0.2">
      <c r="A761" s="4">
        <v>50</v>
      </c>
      <c r="B761" s="4">
        <v>0</v>
      </c>
      <c r="C761" s="4">
        <v>0</v>
      </c>
      <c r="D761" s="4">
        <v>1</v>
      </c>
      <c r="E761" s="4">
        <v>226</v>
      </c>
      <c r="F761" s="4">
        <f>ROUND(Source!AW755,O761)</f>
        <v>23842.05</v>
      </c>
      <c r="G761" s="4" t="s">
        <v>78</v>
      </c>
      <c r="H761" s="4" t="s">
        <v>79</v>
      </c>
      <c r="I761" s="4"/>
      <c r="J761" s="4"/>
      <c r="K761" s="4">
        <v>226</v>
      </c>
      <c r="L761" s="4">
        <v>5</v>
      </c>
      <c r="M761" s="4">
        <v>3</v>
      </c>
      <c r="N761" s="4" t="s">
        <v>3</v>
      </c>
      <c r="O761" s="4">
        <v>2</v>
      </c>
      <c r="P761" s="4"/>
      <c r="Q761" s="4"/>
      <c r="R761" s="4"/>
      <c r="S761" s="4"/>
      <c r="T761" s="4"/>
      <c r="U761" s="4"/>
      <c r="V761" s="4"/>
      <c r="W761" s="4">
        <v>23842.05</v>
      </c>
      <c r="X761" s="4">
        <v>1</v>
      </c>
      <c r="Y761" s="4">
        <v>23842.05</v>
      </c>
      <c r="Z761" s="4"/>
      <c r="AA761" s="4"/>
      <c r="AB761" s="4"/>
    </row>
    <row r="762" spans="1:206" x14ac:dyDescent="0.2">
      <c r="A762" s="4">
        <v>50</v>
      </c>
      <c r="B762" s="4">
        <v>0</v>
      </c>
      <c r="C762" s="4">
        <v>0</v>
      </c>
      <c r="D762" s="4">
        <v>1</v>
      </c>
      <c r="E762" s="4">
        <v>227</v>
      </c>
      <c r="F762" s="4">
        <f>ROUND(Source!AX755,O762)</f>
        <v>0</v>
      </c>
      <c r="G762" s="4" t="s">
        <v>80</v>
      </c>
      <c r="H762" s="4" t="s">
        <v>81</v>
      </c>
      <c r="I762" s="4"/>
      <c r="J762" s="4"/>
      <c r="K762" s="4">
        <v>227</v>
      </c>
      <c r="L762" s="4">
        <v>6</v>
      </c>
      <c r="M762" s="4">
        <v>3</v>
      </c>
      <c r="N762" s="4" t="s">
        <v>3</v>
      </c>
      <c r="O762" s="4">
        <v>2</v>
      </c>
      <c r="P762" s="4"/>
      <c r="Q762" s="4"/>
      <c r="R762" s="4"/>
      <c r="S762" s="4"/>
      <c r="T762" s="4"/>
      <c r="U762" s="4"/>
      <c r="V762" s="4"/>
      <c r="W762" s="4">
        <v>0</v>
      </c>
      <c r="X762" s="4">
        <v>1</v>
      </c>
      <c r="Y762" s="4">
        <v>0</v>
      </c>
      <c r="Z762" s="4"/>
      <c r="AA762" s="4"/>
      <c r="AB762" s="4"/>
    </row>
    <row r="763" spans="1:206" x14ac:dyDescent="0.2">
      <c r="A763" s="4">
        <v>50</v>
      </c>
      <c r="B763" s="4">
        <v>0</v>
      </c>
      <c r="C763" s="4">
        <v>0</v>
      </c>
      <c r="D763" s="4">
        <v>1</v>
      </c>
      <c r="E763" s="4">
        <v>228</v>
      </c>
      <c r="F763" s="4">
        <f>ROUND(Source!AY755,O763)</f>
        <v>23842.05</v>
      </c>
      <c r="G763" s="4" t="s">
        <v>82</v>
      </c>
      <c r="H763" s="4" t="s">
        <v>83</v>
      </c>
      <c r="I763" s="4"/>
      <c r="J763" s="4"/>
      <c r="K763" s="4">
        <v>228</v>
      </c>
      <c r="L763" s="4">
        <v>7</v>
      </c>
      <c r="M763" s="4">
        <v>3</v>
      </c>
      <c r="N763" s="4" t="s">
        <v>3</v>
      </c>
      <c r="O763" s="4">
        <v>2</v>
      </c>
      <c r="P763" s="4"/>
      <c r="Q763" s="4"/>
      <c r="R763" s="4"/>
      <c r="S763" s="4"/>
      <c r="T763" s="4"/>
      <c r="U763" s="4"/>
      <c r="V763" s="4"/>
      <c r="W763" s="4">
        <v>23842.05</v>
      </c>
      <c r="X763" s="4">
        <v>1</v>
      </c>
      <c r="Y763" s="4">
        <v>23842.05</v>
      </c>
      <c r="Z763" s="4"/>
      <c r="AA763" s="4"/>
      <c r="AB763" s="4"/>
    </row>
    <row r="764" spans="1:206" x14ac:dyDescent="0.2">
      <c r="A764" s="4">
        <v>50</v>
      </c>
      <c r="B764" s="4">
        <v>0</v>
      </c>
      <c r="C764" s="4">
        <v>0</v>
      </c>
      <c r="D764" s="4">
        <v>1</v>
      </c>
      <c r="E764" s="4">
        <v>216</v>
      </c>
      <c r="F764" s="4">
        <f>ROUND(Source!AP755,O764)</f>
        <v>0</v>
      </c>
      <c r="G764" s="4" t="s">
        <v>84</v>
      </c>
      <c r="H764" s="4" t="s">
        <v>85</v>
      </c>
      <c r="I764" s="4"/>
      <c r="J764" s="4"/>
      <c r="K764" s="4">
        <v>216</v>
      </c>
      <c r="L764" s="4">
        <v>8</v>
      </c>
      <c r="M764" s="4">
        <v>3</v>
      </c>
      <c r="N764" s="4" t="s">
        <v>3</v>
      </c>
      <c r="O764" s="4">
        <v>2</v>
      </c>
      <c r="P764" s="4"/>
      <c r="Q764" s="4"/>
      <c r="R764" s="4"/>
      <c r="S764" s="4"/>
      <c r="T764" s="4"/>
      <c r="U764" s="4"/>
      <c r="V764" s="4"/>
      <c r="W764" s="4">
        <v>0</v>
      </c>
      <c r="X764" s="4">
        <v>1</v>
      </c>
      <c r="Y764" s="4">
        <v>0</v>
      </c>
      <c r="Z764" s="4"/>
      <c r="AA764" s="4"/>
      <c r="AB764" s="4"/>
    </row>
    <row r="765" spans="1:206" x14ac:dyDescent="0.2">
      <c r="A765" s="4">
        <v>50</v>
      </c>
      <c r="B765" s="4">
        <v>0</v>
      </c>
      <c r="C765" s="4">
        <v>0</v>
      </c>
      <c r="D765" s="4">
        <v>1</v>
      </c>
      <c r="E765" s="4">
        <v>223</v>
      </c>
      <c r="F765" s="4">
        <f>ROUND(Source!AQ755,O765)</f>
        <v>0</v>
      </c>
      <c r="G765" s="4" t="s">
        <v>86</v>
      </c>
      <c r="H765" s="4" t="s">
        <v>87</v>
      </c>
      <c r="I765" s="4"/>
      <c r="J765" s="4"/>
      <c r="K765" s="4">
        <v>223</v>
      </c>
      <c r="L765" s="4">
        <v>9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0</v>
      </c>
      <c r="X765" s="4">
        <v>1</v>
      </c>
      <c r="Y765" s="4">
        <v>0</v>
      </c>
      <c r="Z765" s="4"/>
      <c r="AA765" s="4"/>
      <c r="AB765" s="4"/>
    </row>
    <row r="766" spans="1:206" x14ac:dyDescent="0.2">
      <c r="A766" s="4">
        <v>50</v>
      </c>
      <c r="B766" s="4">
        <v>0</v>
      </c>
      <c r="C766" s="4">
        <v>0</v>
      </c>
      <c r="D766" s="4">
        <v>1</v>
      </c>
      <c r="E766" s="4">
        <v>229</v>
      </c>
      <c r="F766" s="4">
        <f>ROUND(Source!AZ755,O766)</f>
        <v>0</v>
      </c>
      <c r="G766" s="4" t="s">
        <v>88</v>
      </c>
      <c r="H766" s="4" t="s">
        <v>89</v>
      </c>
      <c r="I766" s="4"/>
      <c r="J766" s="4"/>
      <c r="K766" s="4">
        <v>229</v>
      </c>
      <c r="L766" s="4">
        <v>10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0</v>
      </c>
      <c r="X766" s="4">
        <v>1</v>
      </c>
      <c r="Y766" s="4">
        <v>0</v>
      </c>
      <c r="Z766" s="4"/>
      <c r="AA766" s="4"/>
      <c r="AB766" s="4"/>
    </row>
    <row r="767" spans="1:206" x14ac:dyDescent="0.2">
      <c r="A767" s="4">
        <v>50</v>
      </c>
      <c r="B767" s="4">
        <v>0</v>
      </c>
      <c r="C767" s="4">
        <v>0</v>
      </c>
      <c r="D767" s="4">
        <v>1</v>
      </c>
      <c r="E767" s="4">
        <v>203</v>
      </c>
      <c r="F767" s="4">
        <f>ROUND(Source!Q755,O767)</f>
        <v>34773.24</v>
      </c>
      <c r="G767" s="4" t="s">
        <v>90</v>
      </c>
      <c r="H767" s="4" t="s">
        <v>91</v>
      </c>
      <c r="I767" s="4"/>
      <c r="J767" s="4"/>
      <c r="K767" s="4">
        <v>203</v>
      </c>
      <c r="L767" s="4">
        <v>11</v>
      </c>
      <c r="M767" s="4">
        <v>3</v>
      </c>
      <c r="N767" s="4" t="s">
        <v>3</v>
      </c>
      <c r="O767" s="4">
        <v>2</v>
      </c>
      <c r="P767" s="4"/>
      <c r="Q767" s="4"/>
      <c r="R767" s="4"/>
      <c r="S767" s="4"/>
      <c r="T767" s="4"/>
      <c r="U767" s="4"/>
      <c r="V767" s="4"/>
      <c r="W767" s="4">
        <v>34773.24</v>
      </c>
      <c r="X767" s="4">
        <v>1</v>
      </c>
      <c r="Y767" s="4">
        <v>34773.24</v>
      </c>
      <c r="Z767" s="4"/>
      <c r="AA767" s="4"/>
      <c r="AB767" s="4"/>
    </row>
    <row r="768" spans="1:206" x14ac:dyDescent="0.2">
      <c r="A768" s="4">
        <v>50</v>
      </c>
      <c r="B768" s="4">
        <v>0</v>
      </c>
      <c r="C768" s="4">
        <v>0</v>
      </c>
      <c r="D768" s="4">
        <v>1</v>
      </c>
      <c r="E768" s="4">
        <v>231</v>
      </c>
      <c r="F768" s="4">
        <f>ROUND(Source!BB755,O768)</f>
        <v>0</v>
      </c>
      <c r="G768" s="4" t="s">
        <v>92</v>
      </c>
      <c r="H768" s="4" t="s">
        <v>93</v>
      </c>
      <c r="I768" s="4"/>
      <c r="J768" s="4"/>
      <c r="K768" s="4">
        <v>231</v>
      </c>
      <c r="L768" s="4">
        <v>12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0</v>
      </c>
      <c r="X768" s="4">
        <v>1</v>
      </c>
      <c r="Y768" s="4">
        <v>0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204</v>
      </c>
      <c r="F769" s="4">
        <f>ROUND(Source!R755,O769)</f>
        <v>21946.19</v>
      </c>
      <c r="G769" s="4" t="s">
        <v>94</v>
      </c>
      <c r="H769" s="4" t="s">
        <v>95</v>
      </c>
      <c r="I769" s="4"/>
      <c r="J769" s="4"/>
      <c r="K769" s="4">
        <v>204</v>
      </c>
      <c r="L769" s="4">
        <v>13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21946.19</v>
      </c>
      <c r="X769" s="4">
        <v>1</v>
      </c>
      <c r="Y769" s="4">
        <v>21946.19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205</v>
      </c>
      <c r="F770" s="4">
        <f>ROUND(Source!S755,O770)</f>
        <v>1060482.93</v>
      </c>
      <c r="G770" s="4" t="s">
        <v>96</v>
      </c>
      <c r="H770" s="4" t="s">
        <v>97</v>
      </c>
      <c r="I770" s="4"/>
      <c r="J770" s="4"/>
      <c r="K770" s="4">
        <v>205</v>
      </c>
      <c r="L770" s="4">
        <v>14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1060482.93</v>
      </c>
      <c r="X770" s="4">
        <v>1</v>
      </c>
      <c r="Y770" s="4">
        <v>1060482.93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232</v>
      </c>
      <c r="F771" s="4">
        <f>ROUND(Source!BC755,O771)</f>
        <v>0</v>
      </c>
      <c r="G771" s="4" t="s">
        <v>98</v>
      </c>
      <c r="H771" s="4" t="s">
        <v>99</v>
      </c>
      <c r="I771" s="4"/>
      <c r="J771" s="4"/>
      <c r="K771" s="4">
        <v>232</v>
      </c>
      <c r="L771" s="4">
        <v>15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0</v>
      </c>
      <c r="X771" s="4">
        <v>1</v>
      </c>
      <c r="Y771" s="4">
        <v>0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214</v>
      </c>
      <c r="F772" s="4">
        <f>ROUND(Source!AS755,O772)</f>
        <v>0</v>
      </c>
      <c r="G772" s="4" t="s">
        <v>100</v>
      </c>
      <c r="H772" s="4" t="s">
        <v>101</v>
      </c>
      <c r="I772" s="4"/>
      <c r="J772" s="4"/>
      <c r="K772" s="4">
        <v>214</v>
      </c>
      <c r="L772" s="4">
        <v>16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0</v>
      </c>
      <c r="X772" s="4">
        <v>1</v>
      </c>
      <c r="Y772" s="4">
        <v>0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215</v>
      </c>
      <c r="F773" s="4">
        <f>ROUND(Source!AT755,O773)</f>
        <v>0</v>
      </c>
      <c r="G773" s="4" t="s">
        <v>102</v>
      </c>
      <c r="H773" s="4" t="s">
        <v>103</v>
      </c>
      <c r="I773" s="4"/>
      <c r="J773" s="4"/>
      <c r="K773" s="4">
        <v>215</v>
      </c>
      <c r="L773" s="4">
        <v>17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0</v>
      </c>
      <c r="X773" s="4">
        <v>1</v>
      </c>
      <c r="Y773" s="4">
        <v>0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217</v>
      </c>
      <c r="F774" s="4">
        <f>ROUND(Source!AU755,O774)</f>
        <v>1991186.45</v>
      </c>
      <c r="G774" s="4" t="s">
        <v>104</v>
      </c>
      <c r="H774" s="4" t="s">
        <v>105</v>
      </c>
      <c r="I774" s="4"/>
      <c r="J774" s="4"/>
      <c r="K774" s="4">
        <v>217</v>
      </c>
      <c r="L774" s="4">
        <v>18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1991186.45</v>
      </c>
      <c r="X774" s="4">
        <v>1</v>
      </c>
      <c r="Y774" s="4">
        <v>1991186.45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230</v>
      </c>
      <c r="F775" s="4">
        <f>ROUND(Source!BA755,O775)</f>
        <v>0</v>
      </c>
      <c r="G775" s="4" t="s">
        <v>106</v>
      </c>
      <c r="H775" s="4" t="s">
        <v>107</v>
      </c>
      <c r="I775" s="4"/>
      <c r="J775" s="4"/>
      <c r="K775" s="4">
        <v>230</v>
      </c>
      <c r="L775" s="4">
        <v>19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0</v>
      </c>
      <c r="X775" s="4">
        <v>1</v>
      </c>
      <c r="Y775" s="4">
        <v>0</v>
      </c>
      <c r="Z775" s="4"/>
      <c r="AA775" s="4"/>
      <c r="AB775" s="4"/>
    </row>
    <row r="776" spans="1:28" x14ac:dyDescent="0.2">
      <c r="A776" s="4">
        <v>50</v>
      </c>
      <c r="B776" s="4">
        <v>0</v>
      </c>
      <c r="C776" s="4">
        <v>0</v>
      </c>
      <c r="D776" s="4">
        <v>1</v>
      </c>
      <c r="E776" s="4">
        <v>206</v>
      </c>
      <c r="F776" s="4">
        <f>ROUND(Source!T755,O776)</f>
        <v>0</v>
      </c>
      <c r="G776" s="4" t="s">
        <v>108</v>
      </c>
      <c r="H776" s="4" t="s">
        <v>109</v>
      </c>
      <c r="I776" s="4"/>
      <c r="J776" s="4"/>
      <c r="K776" s="4">
        <v>206</v>
      </c>
      <c r="L776" s="4">
        <v>20</v>
      </c>
      <c r="M776" s="4">
        <v>3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0</v>
      </c>
      <c r="X776" s="4">
        <v>1</v>
      </c>
      <c r="Y776" s="4">
        <v>0</v>
      </c>
      <c r="Z776" s="4"/>
      <c r="AA776" s="4"/>
      <c r="AB776" s="4"/>
    </row>
    <row r="777" spans="1:28" x14ac:dyDescent="0.2">
      <c r="A777" s="4">
        <v>50</v>
      </c>
      <c r="B777" s="4">
        <v>0</v>
      </c>
      <c r="C777" s="4">
        <v>0</v>
      </c>
      <c r="D777" s="4">
        <v>1</v>
      </c>
      <c r="E777" s="4">
        <v>207</v>
      </c>
      <c r="F777" s="4">
        <f>Source!U755</f>
        <v>1822.6801999999998</v>
      </c>
      <c r="G777" s="4" t="s">
        <v>110</v>
      </c>
      <c r="H777" s="4" t="s">
        <v>111</v>
      </c>
      <c r="I777" s="4"/>
      <c r="J777" s="4"/>
      <c r="K777" s="4">
        <v>207</v>
      </c>
      <c r="L777" s="4">
        <v>21</v>
      </c>
      <c r="M777" s="4">
        <v>3</v>
      </c>
      <c r="N777" s="4" t="s">
        <v>3</v>
      </c>
      <c r="O777" s="4">
        <v>-1</v>
      </c>
      <c r="P777" s="4"/>
      <c r="Q777" s="4"/>
      <c r="R777" s="4"/>
      <c r="S777" s="4"/>
      <c r="T777" s="4"/>
      <c r="U777" s="4"/>
      <c r="V777" s="4"/>
      <c r="W777" s="4">
        <v>1822.6802000000002</v>
      </c>
      <c r="X777" s="4">
        <v>1</v>
      </c>
      <c r="Y777" s="4">
        <v>1822.6802000000002</v>
      </c>
      <c r="Z777" s="4"/>
      <c r="AA777" s="4"/>
      <c r="AB777" s="4"/>
    </row>
    <row r="778" spans="1:28" x14ac:dyDescent="0.2">
      <c r="A778" s="4">
        <v>50</v>
      </c>
      <c r="B778" s="4">
        <v>0</v>
      </c>
      <c r="C778" s="4">
        <v>0</v>
      </c>
      <c r="D778" s="4">
        <v>1</v>
      </c>
      <c r="E778" s="4">
        <v>208</v>
      </c>
      <c r="F778" s="4">
        <f>Source!V755</f>
        <v>0</v>
      </c>
      <c r="G778" s="4" t="s">
        <v>112</v>
      </c>
      <c r="H778" s="4" t="s">
        <v>113</v>
      </c>
      <c r="I778" s="4"/>
      <c r="J778" s="4"/>
      <c r="K778" s="4">
        <v>208</v>
      </c>
      <c r="L778" s="4">
        <v>22</v>
      </c>
      <c r="M778" s="4">
        <v>3</v>
      </c>
      <c r="N778" s="4" t="s">
        <v>3</v>
      </c>
      <c r="O778" s="4">
        <v>-1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8" x14ac:dyDescent="0.2">
      <c r="A779" s="4">
        <v>50</v>
      </c>
      <c r="B779" s="4">
        <v>0</v>
      </c>
      <c r="C779" s="4">
        <v>0</v>
      </c>
      <c r="D779" s="4">
        <v>1</v>
      </c>
      <c r="E779" s="4">
        <v>209</v>
      </c>
      <c r="F779" s="4">
        <f>ROUND(Source!W755,O779)</f>
        <v>0</v>
      </c>
      <c r="G779" s="4" t="s">
        <v>114</v>
      </c>
      <c r="H779" s="4" t="s">
        <v>115</v>
      </c>
      <c r="I779" s="4"/>
      <c r="J779" s="4"/>
      <c r="K779" s="4">
        <v>209</v>
      </c>
      <c r="L779" s="4">
        <v>23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0</v>
      </c>
      <c r="X779" s="4">
        <v>1</v>
      </c>
      <c r="Y779" s="4">
        <v>0</v>
      </c>
      <c r="Z779" s="4"/>
      <c r="AA779" s="4"/>
      <c r="AB779" s="4"/>
    </row>
    <row r="780" spans="1:28" x14ac:dyDescent="0.2">
      <c r="A780" s="4">
        <v>50</v>
      </c>
      <c r="B780" s="4">
        <v>0</v>
      </c>
      <c r="C780" s="4">
        <v>0</v>
      </c>
      <c r="D780" s="4">
        <v>1</v>
      </c>
      <c r="E780" s="4">
        <v>233</v>
      </c>
      <c r="F780" s="4">
        <f>ROUND(Source!BD755,O780)</f>
        <v>0</v>
      </c>
      <c r="G780" s="4" t="s">
        <v>116</v>
      </c>
      <c r="H780" s="4" t="s">
        <v>117</v>
      </c>
      <c r="I780" s="4"/>
      <c r="J780" s="4"/>
      <c r="K780" s="4">
        <v>233</v>
      </c>
      <c r="L780" s="4">
        <v>24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0</v>
      </c>
      <c r="X780" s="4">
        <v>1</v>
      </c>
      <c r="Y780" s="4">
        <v>0</v>
      </c>
      <c r="Z780" s="4"/>
      <c r="AA780" s="4"/>
      <c r="AB780" s="4"/>
    </row>
    <row r="781" spans="1:28" x14ac:dyDescent="0.2">
      <c r="A781" s="4">
        <v>50</v>
      </c>
      <c r="B781" s="4">
        <v>0</v>
      </c>
      <c r="C781" s="4">
        <v>0</v>
      </c>
      <c r="D781" s="4">
        <v>1</v>
      </c>
      <c r="E781" s="4">
        <v>210</v>
      </c>
      <c r="F781" s="4">
        <f>ROUND(Source!X755,O781)</f>
        <v>742338.07</v>
      </c>
      <c r="G781" s="4" t="s">
        <v>118</v>
      </c>
      <c r="H781" s="4" t="s">
        <v>119</v>
      </c>
      <c r="I781" s="4"/>
      <c r="J781" s="4"/>
      <c r="K781" s="4">
        <v>210</v>
      </c>
      <c r="L781" s="4">
        <v>25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742338.07</v>
      </c>
      <c r="X781" s="4">
        <v>1</v>
      </c>
      <c r="Y781" s="4">
        <v>742338.07</v>
      </c>
      <c r="Z781" s="4"/>
      <c r="AA781" s="4"/>
      <c r="AB781" s="4"/>
    </row>
    <row r="782" spans="1:28" x14ac:dyDescent="0.2">
      <c r="A782" s="4">
        <v>50</v>
      </c>
      <c r="B782" s="4">
        <v>0</v>
      </c>
      <c r="C782" s="4">
        <v>0</v>
      </c>
      <c r="D782" s="4">
        <v>1</v>
      </c>
      <c r="E782" s="4">
        <v>211</v>
      </c>
      <c r="F782" s="4">
        <f>ROUND(Source!Y755,O782)</f>
        <v>106048.28</v>
      </c>
      <c r="G782" s="4" t="s">
        <v>120</v>
      </c>
      <c r="H782" s="4" t="s">
        <v>121</v>
      </c>
      <c r="I782" s="4"/>
      <c r="J782" s="4"/>
      <c r="K782" s="4">
        <v>211</v>
      </c>
      <c r="L782" s="4">
        <v>26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106048.28</v>
      </c>
      <c r="X782" s="4">
        <v>1</v>
      </c>
      <c r="Y782" s="4">
        <v>106048.28</v>
      </c>
      <c r="Z782" s="4"/>
      <c r="AA782" s="4"/>
      <c r="AB782" s="4"/>
    </row>
    <row r="783" spans="1:28" x14ac:dyDescent="0.2">
      <c r="A783" s="4">
        <v>50</v>
      </c>
      <c r="B783" s="4">
        <v>0</v>
      </c>
      <c r="C783" s="4">
        <v>0</v>
      </c>
      <c r="D783" s="4">
        <v>1</v>
      </c>
      <c r="E783" s="4">
        <v>224</v>
      </c>
      <c r="F783" s="4">
        <f>ROUND(Source!AR755,O783)</f>
        <v>1991186.45</v>
      </c>
      <c r="G783" s="4" t="s">
        <v>122</v>
      </c>
      <c r="H783" s="4" t="s">
        <v>123</v>
      </c>
      <c r="I783" s="4"/>
      <c r="J783" s="4"/>
      <c r="K783" s="4">
        <v>224</v>
      </c>
      <c r="L783" s="4">
        <v>27</v>
      </c>
      <c r="M783" s="4">
        <v>3</v>
      </c>
      <c r="N783" s="4" t="s">
        <v>3</v>
      </c>
      <c r="O783" s="4">
        <v>2</v>
      </c>
      <c r="P783" s="4"/>
      <c r="Q783" s="4"/>
      <c r="R783" s="4"/>
      <c r="S783" s="4"/>
      <c r="T783" s="4"/>
      <c r="U783" s="4"/>
      <c r="V783" s="4"/>
      <c r="W783" s="4">
        <v>1991186.45</v>
      </c>
      <c r="X783" s="4">
        <v>1</v>
      </c>
      <c r="Y783" s="4">
        <v>1991186.45</v>
      </c>
      <c r="Z783" s="4"/>
      <c r="AA783" s="4"/>
      <c r="AB783" s="4"/>
    </row>
    <row r="784" spans="1:28" x14ac:dyDescent="0.2">
      <c r="A784" s="4">
        <v>50</v>
      </c>
      <c r="B784" s="4">
        <v>1</v>
      </c>
      <c r="C784" s="4">
        <v>0</v>
      </c>
      <c r="D784" s="4">
        <v>2</v>
      </c>
      <c r="E784" s="4">
        <v>0</v>
      </c>
      <c r="F784" s="4">
        <f>ROUND(F783,O784)</f>
        <v>1991186.45</v>
      </c>
      <c r="G784" s="4" t="s">
        <v>520</v>
      </c>
      <c r="H784" s="4" t="s">
        <v>521</v>
      </c>
      <c r="I784" s="4"/>
      <c r="J784" s="4"/>
      <c r="K784" s="4">
        <v>212</v>
      </c>
      <c r="L784" s="4">
        <v>28</v>
      </c>
      <c r="M784" s="4">
        <v>0</v>
      </c>
      <c r="N784" s="4" t="s">
        <v>3</v>
      </c>
      <c r="O784" s="4">
        <v>2</v>
      </c>
      <c r="P784" s="4"/>
      <c r="Q784" s="4"/>
      <c r="R784" s="4"/>
      <c r="S784" s="4"/>
      <c r="T784" s="4"/>
      <c r="U784" s="4"/>
      <c r="V784" s="4"/>
      <c r="W784" s="4">
        <v>1991186.45</v>
      </c>
      <c r="X784" s="4">
        <v>1</v>
      </c>
      <c r="Y784" s="4">
        <v>1991186.45</v>
      </c>
      <c r="Z784" s="4"/>
      <c r="AA784" s="4"/>
      <c r="AB784" s="4"/>
    </row>
    <row r="785" spans="1:28" x14ac:dyDescent="0.2">
      <c r="A785" s="4">
        <v>50</v>
      </c>
      <c r="B785" s="4">
        <v>1</v>
      </c>
      <c r="C785" s="4">
        <v>0</v>
      </c>
      <c r="D785" s="4">
        <v>2</v>
      </c>
      <c r="E785" s="4">
        <v>0</v>
      </c>
      <c r="F785" s="4">
        <f>ROUND(F784*0.22,O785)</f>
        <v>438061.02</v>
      </c>
      <c r="G785" s="4" t="s">
        <v>522</v>
      </c>
      <c r="H785" s="4" t="s">
        <v>784</v>
      </c>
      <c r="I785" s="4"/>
      <c r="J785" s="4"/>
      <c r="K785" s="4">
        <v>212</v>
      </c>
      <c r="L785" s="4">
        <v>29</v>
      </c>
      <c r="M785" s="4">
        <v>0</v>
      </c>
      <c r="N785" s="4" t="s">
        <v>3</v>
      </c>
      <c r="O785" s="4">
        <v>2</v>
      </c>
      <c r="P785" s="4"/>
      <c r="Q785" s="4"/>
      <c r="R785" s="4"/>
      <c r="S785" s="4"/>
      <c r="T785" s="4"/>
      <c r="U785" s="4"/>
      <c r="V785" s="4"/>
      <c r="W785" s="4">
        <v>398237.29</v>
      </c>
      <c r="X785" s="4">
        <v>1</v>
      </c>
      <c r="Y785" s="4">
        <v>398237.29</v>
      </c>
      <c r="Z785" s="4"/>
      <c r="AA785" s="4"/>
      <c r="AB785" s="4"/>
    </row>
    <row r="786" spans="1:28" x14ac:dyDescent="0.2">
      <c r="A786" s="4">
        <v>50</v>
      </c>
      <c r="B786" s="4">
        <v>1</v>
      </c>
      <c r="C786" s="4">
        <v>0</v>
      </c>
      <c r="D786" s="4">
        <v>2</v>
      </c>
      <c r="E786" s="4">
        <v>0</v>
      </c>
      <c r="F786" s="4">
        <f>ROUND(F784+F785,O786)</f>
        <v>2429247.4700000002</v>
      </c>
      <c r="G786" s="4" t="s">
        <v>524</v>
      </c>
      <c r="H786" s="4" t="s">
        <v>525</v>
      </c>
      <c r="I786" s="4"/>
      <c r="J786" s="4"/>
      <c r="K786" s="4">
        <v>212</v>
      </c>
      <c r="L786" s="4">
        <v>30</v>
      </c>
      <c r="M786" s="4">
        <v>0</v>
      </c>
      <c r="N786" s="4" t="s">
        <v>3</v>
      </c>
      <c r="O786" s="4">
        <v>2</v>
      </c>
      <c r="P786" s="4"/>
      <c r="Q786" s="4"/>
      <c r="R786" s="4"/>
      <c r="S786" s="4"/>
      <c r="T786" s="4"/>
      <c r="U786" s="4"/>
      <c r="V786" s="4"/>
      <c r="W786" s="4">
        <v>2389423.7400000002</v>
      </c>
      <c r="X786" s="4">
        <v>1</v>
      </c>
      <c r="Y786" s="4">
        <v>2389423.7400000002</v>
      </c>
      <c r="Z786" s="4"/>
      <c r="AA786" s="4"/>
      <c r="AB786" s="4"/>
    </row>
    <row r="788" spans="1:28" x14ac:dyDescent="0.2">
      <c r="A788" s="5">
        <v>61</v>
      </c>
      <c r="B788" s="5"/>
      <c r="C788" s="5"/>
      <c r="D788" s="5"/>
      <c r="E788" s="5"/>
      <c r="F788" s="5">
        <v>0</v>
      </c>
      <c r="G788" s="5" t="s">
        <v>3</v>
      </c>
      <c r="H788" s="5" t="s">
        <v>3</v>
      </c>
    </row>
    <row r="789" spans="1:28" x14ac:dyDescent="0.2">
      <c r="A789" s="5">
        <v>61</v>
      </c>
      <c r="B789" s="5"/>
      <c r="C789" s="5"/>
      <c r="D789" s="5"/>
      <c r="E789" s="5"/>
      <c r="F789" s="5">
        <v>0</v>
      </c>
      <c r="G789" s="5" t="s">
        <v>526</v>
      </c>
      <c r="H789" s="5" t="s">
        <v>527</v>
      </c>
    </row>
    <row r="792" spans="1:28" x14ac:dyDescent="0.2">
      <c r="A792">
        <v>-1</v>
      </c>
    </row>
    <row r="794" spans="1:28" x14ac:dyDescent="0.2">
      <c r="A794" s="3">
        <v>75</v>
      </c>
      <c r="B794" s="3" t="s">
        <v>528</v>
      </c>
      <c r="C794" s="3">
        <v>2025</v>
      </c>
      <c r="D794" s="3">
        <v>0</v>
      </c>
      <c r="E794" s="3">
        <v>10</v>
      </c>
      <c r="F794" s="3">
        <v>0</v>
      </c>
      <c r="G794" s="3">
        <v>0</v>
      </c>
      <c r="H794" s="3">
        <v>1</v>
      </c>
      <c r="I794" s="3">
        <v>0</v>
      </c>
      <c r="J794" s="3">
        <v>1</v>
      </c>
      <c r="K794" s="3">
        <v>78</v>
      </c>
      <c r="L794" s="3">
        <v>30</v>
      </c>
      <c r="M794" s="3">
        <v>0</v>
      </c>
      <c r="N794" s="3">
        <v>1470268931</v>
      </c>
      <c r="O794" s="3">
        <v>1</v>
      </c>
    </row>
    <row r="798" spans="1:28" x14ac:dyDescent="0.2">
      <c r="A798">
        <v>65</v>
      </c>
      <c r="C798">
        <v>1</v>
      </c>
      <c r="D798">
        <v>0</v>
      </c>
      <c r="E79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529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1470268931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ROUND((Source!F742)/1000,2)</f>
        <v>0</v>
      </c>
      <c r="F16" s="7">
        <f>ROUND((Source!F743)/1000,2)</f>
        <v>0</v>
      </c>
      <c r="G16" s="7">
        <f>ROUND((Source!F734)/1000,2)</f>
        <v>0</v>
      </c>
      <c r="H16" s="7">
        <f>ROUND((Source!F744)/1000+(Source!F745)/1000,2)</f>
        <v>1991.19</v>
      </c>
      <c r="I16" s="7">
        <f>E16+F16+G16+H16</f>
        <v>1991.19</v>
      </c>
      <c r="J16" s="7">
        <f>ROUND((Source!F740+Source!F739)/1000,2)</f>
        <v>1082.43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1119098.22</v>
      </c>
      <c r="AU16" s="7">
        <v>23842.05</v>
      </c>
      <c r="AV16" s="7">
        <v>0</v>
      </c>
      <c r="AW16" s="7">
        <v>0</v>
      </c>
      <c r="AX16" s="7">
        <v>0</v>
      </c>
      <c r="AY16" s="7">
        <v>34773.24</v>
      </c>
      <c r="AZ16" s="7">
        <v>21946.19</v>
      </c>
      <c r="BA16" s="7">
        <v>1060482.93</v>
      </c>
      <c r="BB16" s="7">
        <v>0</v>
      </c>
      <c r="BC16" s="7">
        <v>0</v>
      </c>
      <c r="BD16" s="7">
        <v>1991186.45</v>
      </c>
      <c r="BE16" s="7">
        <v>0</v>
      </c>
      <c r="BF16" s="7">
        <v>1822.6802000000002</v>
      </c>
      <c r="BG16" s="7">
        <v>0</v>
      </c>
      <c r="BH16" s="7">
        <v>0</v>
      </c>
      <c r="BI16" s="7">
        <v>742338.07</v>
      </c>
      <c r="BJ16" s="7">
        <v>106048.28</v>
      </c>
      <c r="BK16" s="7">
        <v>1991186.45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1991.19</v>
      </c>
      <c r="I18" s="5">
        <f>SUMIF(A16:A17,3,I16:I17)</f>
        <v>1991.19</v>
      </c>
      <c r="J18" s="5">
        <f>SUMIF(A16:A17,3,J16:J17)</f>
        <v>1082.43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1119098.22</v>
      </c>
      <c r="G20" s="4" t="s">
        <v>70</v>
      </c>
      <c r="H20" s="4" t="s">
        <v>71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23842.05</v>
      </c>
      <c r="G21" s="4" t="s">
        <v>72</v>
      </c>
      <c r="H21" s="4" t="s">
        <v>73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74</v>
      </c>
      <c r="H22" s="4" t="s">
        <v>75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23842.05</v>
      </c>
      <c r="G23" s="4" t="s">
        <v>76</v>
      </c>
      <c r="H23" s="4" t="s">
        <v>77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23842.05</v>
      </c>
      <c r="G24" s="4" t="s">
        <v>78</v>
      </c>
      <c r="H24" s="4" t="s">
        <v>79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80</v>
      </c>
      <c r="H25" s="4" t="s">
        <v>81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23842.05</v>
      </c>
      <c r="G26" s="4" t="s">
        <v>82</v>
      </c>
      <c r="H26" s="4" t="s">
        <v>83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84</v>
      </c>
      <c r="H27" s="4" t="s">
        <v>85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86</v>
      </c>
      <c r="H28" s="4" t="s">
        <v>87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88</v>
      </c>
      <c r="H29" s="4" t="s">
        <v>89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34773.24</v>
      </c>
      <c r="G30" s="4" t="s">
        <v>90</v>
      </c>
      <c r="H30" s="4" t="s">
        <v>91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92</v>
      </c>
      <c r="H31" s="4" t="s">
        <v>93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21946.19</v>
      </c>
      <c r="G32" s="4" t="s">
        <v>94</v>
      </c>
      <c r="H32" s="4" t="s">
        <v>95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1060482.93</v>
      </c>
      <c r="G33" s="4" t="s">
        <v>96</v>
      </c>
      <c r="H33" s="4" t="s">
        <v>97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98</v>
      </c>
      <c r="H34" s="4" t="s">
        <v>99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100</v>
      </c>
      <c r="H35" s="4" t="s">
        <v>101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102</v>
      </c>
      <c r="H36" s="4" t="s">
        <v>103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1991186.45</v>
      </c>
      <c r="G37" s="4" t="s">
        <v>104</v>
      </c>
      <c r="H37" s="4" t="s">
        <v>105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106</v>
      </c>
      <c r="H38" s="4" t="s">
        <v>107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108</v>
      </c>
      <c r="H39" s="4" t="s">
        <v>109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1822.6802000000002</v>
      </c>
      <c r="G40" s="4" t="s">
        <v>110</v>
      </c>
      <c r="H40" s="4" t="s">
        <v>111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112</v>
      </c>
      <c r="H41" s="4" t="s">
        <v>113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114</v>
      </c>
      <c r="H42" s="4" t="s">
        <v>115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116</v>
      </c>
      <c r="H43" s="4" t="s">
        <v>117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742338.07</v>
      </c>
      <c r="G44" s="4" t="s">
        <v>118</v>
      </c>
      <c r="H44" s="4" t="s">
        <v>119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106048.28</v>
      </c>
      <c r="G45" s="4" t="s">
        <v>120</v>
      </c>
      <c r="H45" s="4" t="s">
        <v>121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1991186.45</v>
      </c>
      <c r="G46" s="4" t="s">
        <v>122</v>
      </c>
      <c r="H46" s="4" t="s">
        <v>123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1991186.45</v>
      </c>
      <c r="G47" s="4" t="s">
        <v>520</v>
      </c>
      <c r="H47" s="4" t="s">
        <v>521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398237.29</v>
      </c>
      <c r="G48" s="4" t="s">
        <v>522</v>
      </c>
      <c r="H48" s="4" t="s">
        <v>523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2389423.7400000002</v>
      </c>
      <c r="G49" s="4" t="s">
        <v>524</v>
      </c>
      <c r="H49" s="4" t="s">
        <v>525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528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1470268931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O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ROW(Source!A663)</f>
        <v>663</v>
      </c>
      <c r="B1">
        <v>1470268931</v>
      </c>
      <c r="C1">
        <v>1473962301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530</v>
      </c>
      <c r="J1" t="s">
        <v>3</v>
      </c>
      <c r="K1" t="s">
        <v>531</v>
      </c>
      <c r="L1">
        <v>1191</v>
      </c>
      <c r="N1">
        <v>1013</v>
      </c>
      <c r="O1" t="s">
        <v>532</v>
      </c>
      <c r="P1" t="s">
        <v>532</v>
      </c>
      <c r="Q1">
        <v>1</v>
      </c>
      <c r="W1">
        <v>0</v>
      </c>
      <c r="X1">
        <v>476480486</v>
      </c>
      <c r="Y1">
        <f>AT1</f>
        <v>0.18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0.18</v>
      </c>
      <c r="AU1" t="s">
        <v>3</v>
      </c>
      <c r="AV1">
        <v>1</v>
      </c>
      <c r="AW1">
        <v>2</v>
      </c>
      <c r="AX1">
        <v>1473964544</v>
      </c>
      <c r="AY1">
        <v>1</v>
      </c>
      <c r="AZ1">
        <v>0</v>
      </c>
      <c r="BA1">
        <v>392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ROUND(AT1*Source!I663*AH1*AL1,2)</f>
        <v>0</v>
      </c>
      <c r="CV1">
        <f>ROUND(Y1*Source!I663,9)</f>
        <v>0.30599999999999999</v>
      </c>
      <c r="CW1">
        <v>0</v>
      </c>
      <c r="CX1">
        <f>ROUND(Y1*Source!I663,9)</f>
        <v>0.30599999999999999</v>
      </c>
      <c r="CY1">
        <f>AD1</f>
        <v>0</v>
      </c>
      <c r="CZ1">
        <f>AH1</f>
        <v>0</v>
      </c>
      <c r="DA1">
        <f>AL1</f>
        <v>1</v>
      </c>
      <c r="DB1">
        <f>ROUND(ROUND(AT1*CZ1,2),6)</f>
        <v>0</v>
      </c>
      <c r="DC1">
        <f>ROUND(ROUND(AT1*AG1,2),6)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>ROUND(ROUND(AG1,2)*CX1,2)</f>
        <v>0</v>
      </c>
      <c r="DI1">
        <f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39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1473964085</v>
      </c>
      <c r="C1">
        <v>1470265711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530</v>
      </c>
      <c r="J1" t="s">
        <v>3</v>
      </c>
      <c r="K1" t="s">
        <v>531</v>
      </c>
      <c r="L1">
        <v>1191</v>
      </c>
      <c r="N1">
        <v>1013</v>
      </c>
      <c r="O1" t="s">
        <v>532</v>
      </c>
      <c r="P1" t="s">
        <v>532</v>
      </c>
      <c r="Q1">
        <v>1</v>
      </c>
      <c r="X1">
        <v>0.9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20</v>
      </c>
      <c r="AG1">
        <v>3.6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ROW(Source!A33)</f>
        <v>33</v>
      </c>
      <c r="B2">
        <v>1473964086</v>
      </c>
      <c r="C2">
        <v>1470265715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530</v>
      </c>
      <c r="J2" t="s">
        <v>3</v>
      </c>
      <c r="K2" t="s">
        <v>531</v>
      </c>
      <c r="L2">
        <v>1191</v>
      </c>
      <c r="N2">
        <v>1013</v>
      </c>
      <c r="O2" t="s">
        <v>532</v>
      </c>
      <c r="P2" t="s">
        <v>532</v>
      </c>
      <c r="Q2">
        <v>1</v>
      </c>
      <c r="X2">
        <v>2.64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20</v>
      </c>
      <c r="AG2">
        <v>10.56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ROW(Source!A34)</f>
        <v>34</v>
      </c>
      <c r="B3">
        <v>1473964087</v>
      </c>
      <c r="C3">
        <v>1470265719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530</v>
      </c>
      <c r="J3" t="s">
        <v>3</v>
      </c>
      <c r="K3" t="s">
        <v>531</v>
      </c>
      <c r="L3">
        <v>1191</v>
      </c>
      <c r="N3">
        <v>1013</v>
      </c>
      <c r="O3" t="s">
        <v>532</v>
      </c>
      <c r="P3" t="s">
        <v>532</v>
      </c>
      <c r="Q3">
        <v>1</v>
      </c>
      <c r="X3">
        <v>4.72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4.72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ROW(Source!A34)</f>
        <v>34</v>
      </c>
      <c r="B4">
        <v>1473964088</v>
      </c>
      <c r="C4">
        <v>1470265719</v>
      </c>
      <c r="D4">
        <v>1441833845</v>
      </c>
      <c r="E4">
        <v>1</v>
      </c>
      <c r="F4">
        <v>1</v>
      </c>
      <c r="G4">
        <v>15514512</v>
      </c>
      <c r="H4">
        <v>2</v>
      </c>
      <c r="I4" t="s">
        <v>533</v>
      </c>
      <c r="J4" t="s">
        <v>534</v>
      </c>
      <c r="K4" t="s">
        <v>535</v>
      </c>
      <c r="L4">
        <v>1368</v>
      </c>
      <c r="N4">
        <v>1011</v>
      </c>
      <c r="O4" t="s">
        <v>536</v>
      </c>
      <c r="P4" t="s">
        <v>536</v>
      </c>
      <c r="Q4">
        <v>1</v>
      </c>
      <c r="X4">
        <v>1.31</v>
      </c>
      <c r="Y4">
        <v>0</v>
      </c>
      <c r="Z4">
        <v>17.95</v>
      </c>
      <c r="AA4">
        <v>0.05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1.31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ROW(Source!A34)</f>
        <v>34</v>
      </c>
      <c r="B5">
        <v>1473964090</v>
      </c>
      <c r="C5">
        <v>1470265719</v>
      </c>
      <c r="D5">
        <v>1441821360</v>
      </c>
      <c r="E5">
        <v>15514512</v>
      </c>
      <c r="F5">
        <v>1</v>
      </c>
      <c r="G5">
        <v>15514512</v>
      </c>
      <c r="H5">
        <v>3</v>
      </c>
      <c r="I5" t="s">
        <v>537</v>
      </c>
      <c r="J5" t="s">
        <v>3</v>
      </c>
      <c r="K5" t="s">
        <v>538</v>
      </c>
      <c r="L5">
        <v>1346</v>
      </c>
      <c r="N5">
        <v>1009</v>
      </c>
      <c r="O5" t="s">
        <v>539</v>
      </c>
      <c r="P5" t="s">
        <v>539</v>
      </c>
      <c r="Q5">
        <v>1</v>
      </c>
      <c r="X5">
        <v>0.22900000000000001</v>
      </c>
      <c r="Y5">
        <v>77.657300000000006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0.22900000000000001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ROW(Source!A34)</f>
        <v>34</v>
      </c>
      <c r="B6">
        <v>1473964089</v>
      </c>
      <c r="C6">
        <v>1470265719</v>
      </c>
      <c r="D6">
        <v>1441836514</v>
      </c>
      <c r="E6">
        <v>1</v>
      </c>
      <c r="F6">
        <v>1</v>
      </c>
      <c r="G6">
        <v>15514512</v>
      </c>
      <c r="H6">
        <v>3</v>
      </c>
      <c r="I6" t="s">
        <v>540</v>
      </c>
      <c r="J6" t="s">
        <v>541</v>
      </c>
      <c r="K6" t="s">
        <v>542</v>
      </c>
      <c r="L6">
        <v>1339</v>
      </c>
      <c r="N6">
        <v>1007</v>
      </c>
      <c r="O6" t="s">
        <v>543</v>
      </c>
      <c r="P6" t="s">
        <v>543</v>
      </c>
      <c r="Q6">
        <v>1</v>
      </c>
      <c r="X6">
        <v>5.4960000000000004</v>
      </c>
      <c r="Y6">
        <v>54.81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5.4960000000000004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ROW(Source!A35)</f>
        <v>35</v>
      </c>
      <c r="B7">
        <v>1473964091</v>
      </c>
      <c r="C7">
        <v>1470265732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530</v>
      </c>
      <c r="J7" t="s">
        <v>3</v>
      </c>
      <c r="K7" t="s">
        <v>531</v>
      </c>
      <c r="L7">
        <v>1191</v>
      </c>
      <c r="N7">
        <v>1013</v>
      </c>
      <c r="O7" t="s">
        <v>532</v>
      </c>
      <c r="P7" t="s">
        <v>532</v>
      </c>
      <c r="Q7">
        <v>1</v>
      </c>
      <c r="X7">
        <v>16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</v>
      </c>
      <c r="AG7">
        <v>16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ROW(Source!A35)</f>
        <v>35</v>
      </c>
      <c r="B8">
        <v>1473964092</v>
      </c>
      <c r="C8">
        <v>1470265732</v>
      </c>
      <c r="D8">
        <v>1441836235</v>
      </c>
      <c r="E8">
        <v>1</v>
      </c>
      <c r="F8">
        <v>1</v>
      </c>
      <c r="G8">
        <v>15514512</v>
      </c>
      <c r="H8">
        <v>3</v>
      </c>
      <c r="I8" t="s">
        <v>544</v>
      </c>
      <c r="J8" t="s">
        <v>545</v>
      </c>
      <c r="K8" t="s">
        <v>546</v>
      </c>
      <c r="L8">
        <v>1346</v>
      </c>
      <c r="N8">
        <v>1009</v>
      </c>
      <c r="O8" t="s">
        <v>539</v>
      </c>
      <c r="P8" t="s">
        <v>539</v>
      </c>
      <c r="Q8">
        <v>1</v>
      </c>
      <c r="X8">
        <v>0.3</v>
      </c>
      <c r="Y8">
        <v>31.49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0.3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ROW(Source!A35)</f>
        <v>35</v>
      </c>
      <c r="B9">
        <v>1473964093</v>
      </c>
      <c r="C9">
        <v>1470265732</v>
      </c>
      <c r="D9">
        <v>1441834654</v>
      </c>
      <c r="E9">
        <v>1</v>
      </c>
      <c r="F9">
        <v>1</v>
      </c>
      <c r="G9">
        <v>15514512</v>
      </c>
      <c r="H9">
        <v>3</v>
      </c>
      <c r="I9" t="s">
        <v>547</v>
      </c>
      <c r="J9" t="s">
        <v>548</v>
      </c>
      <c r="K9" t="s">
        <v>549</v>
      </c>
      <c r="L9">
        <v>1296</v>
      </c>
      <c r="N9">
        <v>1002</v>
      </c>
      <c r="O9" t="s">
        <v>550</v>
      </c>
      <c r="P9" t="s">
        <v>550</v>
      </c>
      <c r="Q9">
        <v>1</v>
      </c>
      <c r="X9">
        <v>2</v>
      </c>
      <c r="Y9">
        <v>2895.42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2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ROW(Source!A35)</f>
        <v>35</v>
      </c>
      <c r="B10">
        <v>1473964094</v>
      </c>
      <c r="C10">
        <v>1470265732</v>
      </c>
      <c r="D10">
        <v>1441834667</v>
      </c>
      <c r="E10">
        <v>1</v>
      </c>
      <c r="F10">
        <v>1</v>
      </c>
      <c r="G10">
        <v>15514512</v>
      </c>
      <c r="H10">
        <v>3</v>
      </c>
      <c r="I10" t="s">
        <v>551</v>
      </c>
      <c r="J10" t="s">
        <v>552</v>
      </c>
      <c r="K10" t="s">
        <v>553</v>
      </c>
      <c r="L10">
        <v>1346</v>
      </c>
      <c r="N10">
        <v>1009</v>
      </c>
      <c r="O10" t="s">
        <v>539</v>
      </c>
      <c r="P10" t="s">
        <v>539</v>
      </c>
      <c r="Q10">
        <v>1</v>
      </c>
      <c r="X10">
        <v>0.2</v>
      </c>
      <c r="Y10">
        <v>197.72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0.2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ROW(Source!A35)</f>
        <v>35</v>
      </c>
      <c r="B11">
        <v>1473964095</v>
      </c>
      <c r="C11">
        <v>1470265732</v>
      </c>
      <c r="D11">
        <v>1441834896</v>
      </c>
      <c r="E11">
        <v>1</v>
      </c>
      <c r="F11">
        <v>1</v>
      </c>
      <c r="G11">
        <v>15514512</v>
      </c>
      <c r="H11">
        <v>3</v>
      </c>
      <c r="I11" t="s">
        <v>554</v>
      </c>
      <c r="J11" t="s">
        <v>555</v>
      </c>
      <c r="K11" t="s">
        <v>556</v>
      </c>
      <c r="L11">
        <v>1348</v>
      </c>
      <c r="N11">
        <v>1009</v>
      </c>
      <c r="O11" t="s">
        <v>557</v>
      </c>
      <c r="P11" t="s">
        <v>557</v>
      </c>
      <c r="Q11">
        <v>1000</v>
      </c>
      <c r="X11">
        <v>1.1E-4</v>
      </c>
      <c r="Y11">
        <v>70975.399999999994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1.1E-4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ROW(Source!A36)</f>
        <v>36</v>
      </c>
      <c r="B12">
        <v>1473964096</v>
      </c>
      <c r="C12">
        <v>1470265748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530</v>
      </c>
      <c r="J12" t="s">
        <v>3</v>
      </c>
      <c r="K12" t="s">
        <v>531</v>
      </c>
      <c r="L12">
        <v>1191</v>
      </c>
      <c r="N12">
        <v>1013</v>
      </c>
      <c r="O12" t="s">
        <v>532</v>
      </c>
      <c r="P12" t="s">
        <v>532</v>
      </c>
      <c r="Q12">
        <v>1</v>
      </c>
      <c r="X12">
        <v>0.21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38</v>
      </c>
      <c r="AG12">
        <v>0.42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ROW(Source!A36)</f>
        <v>36</v>
      </c>
      <c r="B13">
        <v>1473964097</v>
      </c>
      <c r="C13">
        <v>1470265748</v>
      </c>
      <c r="D13">
        <v>1441836235</v>
      </c>
      <c r="E13">
        <v>1</v>
      </c>
      <c r="F13">
        <v>1</v>
      </c>
      <c r="G13">
        <v>15514512</v>
      </c>
      <c r="H13">
        <v>3</v>
      </c>
      <c r="I13" t="s">
        <v>544</v>
      </c>
      <c r="J13" t="s">
        <v>545</v>
      </c>
      <c r="K13" t="s">
        <v>546</v>
      </c>
      <c r="L13">
        <v>1346</v>
      </c>
      <c r="N13">
        <v>1009</v>
      </c>
      <c r="O13" t="s">
        <v>539</v>
      </c>
      <c r="P13" t="s">
        <v>539</v>
      </c>
      <c r="Q13">
        <v>1</v>
      </c>
      <c r="X13">
        <v>4.3E-3</v>
      </c>
      <c r="Y13">
        <v>31.49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38</v>
      </c>
      <c r="AG13">
        <v>8.6E-3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ROW(Source!A37)</f>
        <v>37</v>
      </c>
      <c r="B14">
        <v>1473964098</v>
      </c>
      <c r="C14">
        <v>1470265755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530</v>
      </c>
      <c r="J14" t="s">
        <v>3</v>
      </c>
      <c r="K14" t="s">
        <v>531</v>
      </c>
      <c r="L14">
        <v>1191</v>
      </c>
      <c r="N14">
        <v>1013</v>
      </c>
      <c r="O14" t="s">
        <v>532</v>
      </c>
      <c r="P14" t="s">
        <v>532</v>
      </c>
      <c r="Q14">
        <v>1</v>
      </c>
      <c r="X14">
        <v>0.26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0.26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ROW(Source!A38)</f>
        <v>38</v>
      </c>
      <c r="B15">
        <v>1473964099</v>
      </c>
      <c r="C15">
        <v>1470265759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530</v>
      </c>
      <c r="J15" t="s">
        <v>3</v>
      </c>
      <c r="K15" t="s">
        <v>531</v>
      </c>
      <c r="L15">
        <v>1191</v>
      </c>
      <c r="N15">
        <v>1013</v>
      </c>
      <c r="O15" t="s">
        <v>532</v>
      </c>
      <c r="P15" t="s">
        <v>532</v>
      </c>
      <c r="Q15">
        <v>1</v>
      </c>
      <c r="X15">
        <v>0.84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20</v>
      </c>
      <c r="AG15">
        <v>3.36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ROW(Source!A38)</f>
        <v>38</v>
      </c>
      <c r="B16">
        <v>1473964100</v>
      </c>
      <c r="C16">
        <v>1470265759</v>
      </c>
      <c r="D16">
        <v>1441836187</v>
      </c>
      <c r="E16">
        <v>1</v>
      </c>
      <c r="F16">
        <v>1</v>
      </c>
      <c r="G16">
        <v>15514512</v>
      </c>
      <c r="H16">
        <v>3</v>
      </c>
      <c r="I16" t="s">
        <v>558</v>
      </c>
      <c r="J16" t="s">
        <v>559</v>
      </c>
      <c r="K16" t="s">
        <v>560</v>
      </c>
      <c r="L16">
        <v>1346</v>
      </c>
      <c r="N16">
        <v>1009</v>
      </c>
      <c r="O16" t="s">
        <v>539</v>
      </c>
      <c r="P16" t="s">
        <v>539</v>
      </c>
      <c r="Q16">
        <v>1</v>
      </c>
      <c r="X16">
        <v>8.0000000000000002E-3</v>
      </c>
      <c r="Y16">
        <v>424.66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20</v>
      </c>
      <c r="AG16">
        <v>3.2000000000000001E-2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ROW(Source!A38)</f>
        <v>38</v>
      </c>
      <c r="B17">
        <v>1473964101</v>
      </c>
      <c r="C17">
        <v>1470265759</v>
      </c>
      <c r="D17">
        <v>1441836235</v>
      </c>
      <c r="E17">
        <v>1</v>
      </c>
      <c r="F17">
        <v>1</v>
      </c>
      <c r="G17">
        <v>15514512</v>
      </c>
      <c r="H17">
        <v>3</v>
      </c>
      <c r="I17" t="s">
        <v>544</v>
      </c>
      <c r="J17" t="s">
        <v>545</v>
      </c>
      <c r="K17" t="s">
        <v>546</v>
      </c>
      <c r="L17">
        <v>1346</v>
      </c>
      <c r="N17">
        <v>1009</v>
      </c>
      <c r="O17" t="s">
        <v>539</v>
      </c>
      <c r="P17" t="s">
        <v>539</v>
      </c>
      <c r="Q17">
        <v>1</v>
      </c>
      <c r="X17">
        <v>0.5</v>
      </c>
      <c r="Y17">
        <v>31.49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20</v>
      </c>
      <c r="AG17">
        <v>2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ROW(Source!A38)</f>
        <v>38</v>
      </c>
      <c r="B18">
        <v>1473964102</v>
      </c>
      <c r="C18">
        <v>1470265759</v>
      </c>
      <c r="D18">
        <v>1441837517</v>
      </c>
      <c r="E18">
        <v>1</v>
      </c>
      <c r="F18">
        <v>1</v>
      </c>
      <c r="G18">
        <v>15514512</v>
      </c>
      <c r="H18">
        <v>3</v>
      </c>
      <c r="I18" t="s">
        <v>561</v>
      </c>
      <c r="J18" t="s">
        <v>562</v>
      </c>
      <c r="K18" t="s">
        <v>563</v>
      </c>
      <c r="L18">
        <v>1346</v>
      </c>
      <c r="N18">
        <v>1009</v>
      </c>
      <c r="O18" t="s">
        <v>539</v>
      </c>
      <c r="P18" t="s">
        <v>539</v>
      </c>
      <c r="Q18">
        <v>1</v>
      </c>
      <c r="X18">
        <v>0.01</v>
      </c>
      <c r="Y18">
        <v>331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20</v>
      </c>
      <c r="AG18">
        <v>0.04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ROW(Source!A39)</f>
        <v>39</v>
      </c>
      <c r="B19">
        <v>1473964103</v>
      </c>
      <c r="C19">
        <v>1470265772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530</v>
      </c>
      <c r="J19" t="s">
        <v>3</v>
      </c>
      <c r="K19" t="s">
        <v>531</v>
      </c>
      <c r="L19">
        <v>1191</v>
      </c>
      <c r="N19">
        <v>1013</v>
      </c>
      <c r="O19" t="s">
        <v>532</v>
      </c>
      <c r="P19" t="s">
        <v>532</v>
      </c>
      <c r="Q19">
        <v>1</v>
      </c>
      <c r="X19">
        <v>9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38</v>
      </c>
      <c r="AG19">
        <v>18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ROW(Source!A39)</f>
        <v>39</v>
      </c>
      <c r="B20">
        <v>1473964104</v>
      </c>
      <c r="C20">
        <v>1470265772</v>
      </c>
      <c r="D20">
        <v>1441836235</v>
      </c>
      <c r="E20">
        <v>1</v>
      </c>
      <c r="F20">
        <v>1</v>
      </c>
      <c r="G20">
        <v>15514512</v>
      </c>
      <c r="H20">
        <v>3</v>
      </c>
      <c r="I20" t="s">
        <v>544</v>
      </c>
      <c r="J20" t="s">
        <v>545</v>
      </c>
      <c r="K20" t="s">
        <v>546</v>
      </c>
      <c r="L20">
        <v>1346</v>
      </c>
      <c r="N20">
        <v>1009</v>
      </c>
      <c r="O20" t="s">
        <v>539</v>
      </c>
      <c r="P20" t="s">
        <v>539</v>
      </c>
      <c r="Q20">
        <v>1</v>
      </c>
      <c r="X20">
        <v>1.8</v>
      </c>
      <c r="Y20">
        <v>31.49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38</v>
      </c>
      <c r="AG20">
        <v>3.6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ROW(Source!A39)</f>
        <v>39</v>
      </c>
      <c r="B21">
        <v>1473964105</v>
      </c>
      <c r="C21">
        <v>1470265772</v>
      </c>
      <c r="D21">
        <v>1441837979</v>
      </c>
      <c r="E21">
        <v>1</v>
      </c>
      <c r="F21">
        <v>1</v>
      </c>
      <c r="G21">
        <v>15514512</v>
      </c>
      <c r="H21">
        <v>3</v>
      </c>
      <c r="I21" t="s">
        <v>564</v>
      </c>
      <c r="J21" t="s">
        <v>565</v>
      </c>
      <c r="K21" t="s">
        <v>566</v>
      </c>
      <c r="L21">
        <v>1348</v>
      </c>
      <c r="N21">
        <v>1009</v>
      </c>
      <c r="O21" t="s">
        <v>557</v>
      </c>
      <c r="P21" t="s">
        <v>557</v>
      </c>
      <c r="Q21">
        <v>1000</v>
      </c>
      <c r="X21">
        <v>2.9999999999999997E-4</v>
      </c>
      <c r="Y21">
        <v>131131.71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38</v>
      </c>
      <c r="AG21">
        <v>5.9999999999999995E-4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ROW(Source!A39)</f>
        <v>39</v>
      </c>
      <c r="B22">
        <v>1473964106</v>
      </c>
      <c r="C22">
        <v>1470265772</v>
      </c>
      <c r="D22">
        <v>1441838672</v>
      </c>
      <c r="E22">
        <v>1</v>
      </c>
      <c r="F22">
        <v>1</v>
      </c>
      <c r="G22">
        <v>15514512</v>
      </c>
      <c r="H22">
        <v>3</v>
      </c>
      <c r="I22" t="s">
        <v>567</v>
      </c>
      <c r="J22" t="s">
        <v>568</v>
      </c>
      <c r="K22" t="s">
        <v>569</v>
      </c>
      <c r="L22">
        <v>1346</v>
      </c>
      <c r="N22">
        <v>1009</v>
      </c>
      <c r="O22" t="s">
        <v>539</v>
      </c>
      <c r="P22" t="s">
        <v>539</v>
      </c>
      <c r="Q22">
        <v>1</v>
      </c>
      <c r="X22">
        <v>0.8</v>
      </c>
      <c r="Y22">
        <v>168.41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38</v>
      </c>
      <c r="AG22">
        <v>1.6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ROW(Source!A39)</f>
        <v>39</v>
      </c>
      <c r="B23">
        <v>1473964107</v>
      </c>
      <c r="C23">
        <v>1470265772</v>
      </c>
      <c r="D23">
        <v>1441834667</v>
      </c>
      <c r="E23">
        <v>1</v>
      </c>
      <c r="F23">
        <v>1</v>
      </c>
      <c r="G23">
        <v>15514512</v>
      </c>
      <c r="H23">
        <v>3</v>
      </c>
      <c r="I23" t="s">
        <v>551</v>
      </c>
      <c r="J23" t="s">
        <v>552</v>
      </c>
      <c r="K23" t="s">
        <v>553</v>
      </c>
      <c r="L23">
        <v>1346</v>
      </c>
      <c r="N23">
        <v>1009</v>
      </c>
      <c r="O23" t="s">
        <v>539</v>
      </c>
      <c r="P23" t="s">
        <v>539</v>
      </c>
      <c r="Q23">
        <v>1</v>
      </c>
      <c r="X23">
        <v>0.7</v>
      </c>
      <c r="Y23">
        <v>197.72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38</v>
      </c>
      <c r="AG23">
        <v>1.4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ROW(Source!A39)</f>
        <v>39</v>
      </c>
      <c r="B24">
        <v>1473964108</v>
      </c>
      <c r="C24">
        <v>1470265772</v>
      </c>
      <c r="D24">
        <v>1441834896</v>
      </c>
      <c r="E24">
        <v>1</v>
      </c>
      <c r="F24">
        <v>1</v>
      </c>
      <c r="G24">
        <v>15514512</v>
      </c>
      <c r="H24">
        <v>3</v>
      </c>
      <c r="I24" t="s">
        <v>554</v>
      </c>
      <c r="J24" t="s">
        <v>555</v>
      </c>
      <c r="K24" t="s">
        <v>556</v>
      </c>
      <c r="L24">
        <v>1348</v>
      </c>
      <c r="N24">
        <v>1009</v>
      </c>
      <c r="O24" t="s">
        <v>557</v>
      </c>
      <c r="P24" t="s">
        <v>557</v>
      </c>
      <c r="Q24">
        <v>1000</v>
      </c>
      <c r="X24">
        <v>8.9999999999999998E-4</v>
      </c>
      <c r="Y24">
        <v>70975.399999999994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38</v>
      </c>
      <c r="AG24">
        <v>1.8E-3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ROW(Source!A39)</f>
        <v>39</v>
      </c>
      <c r="B25">
        <v>1473964109</v>
      </c>
      <c r="C25">
        <v>1470265772</v>
      </c>
      <c r="D25">
        <v>1441834917</v>
      </c>
      <c r="E25">
        <v>1</v>
      </c>
      <c r="F25">
        <v>1</v>
      </c>
      <c r="G25">
        <v>15514512</v>
      </c>
      <c r="H25">
        <v>3</v>
      </c>
      <c r="I25" t="s">
        <v>570</v>
      </c>
      <c r="J25" t="s">
        <v>571</v>
      </c>
      <c r="K25" t="s">
        <v>572</v>
      </c>
      <c r="L25">
        <v>1346</v>
      </c>
      <c r="N25">
        <v>1009</v>
      </c>
      <c r="O25" t="s">
        <v>539</v>
      </c>
      <c r="P25" t="s">
        <v>539</v>
      </c>
      <c r="Q25">
        <v>1</v>
      </c>
      <c r="X25">
        <v>0.5</v>
      </c>
      <c r="Y25">
        <v>210.16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38</v>
      </c>
      <c r="AG25">
        <v>1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ROW(Source!A40)</f>
        <v>40</v>
      </c>
      <c r="B26">
        <v>1473964110</v>
      </c>
      <c r="C26">
        <v>1470265794</v>
      </c>
      <c r="D26">
        <v>1441819193</v>
      </c>
      <c r="E26">
        <v>15514512</v>
      </c>
      <c r="F26">
        <v>1</v>
      </c>
      <c r="G26">
        <v>15514512</v>
      </c>
      <c r="H26">
        <v>1</v>
      </c>
      <c r="I26" t="s">
        <v>530</v>
      </c>
      <c r="J26" t="s">
        <v>3</v>
      </c>
      <c r="K26" t="s">
        <v>531</v>
      </c>
      <c r="L26">
        <v>1191</v>
      </c>
      <c r="N26">
        <v>1013</v>
      </c>
      <c r="O26" t="s">
        <v>532</v>
      </c>
      <c r="P26" t="s">
        <v>532</v>
      </c>
      <c r="Q26">
        <v>1</v>
      </c>
      <c r="X26">
        <v>2.08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2.08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ROW(Source!A40)</f>
        <v>40</v>
      </c>
      <c r="B27">
        <v>1473964111</v>
      </c>
      <c r="C27">
        <v>1470265794</v>
      </c>
      <c r="D27">
        <v>1441836514</v>
      </c>
      <c r="E27">
        <v>1</v>
      </c>
      <c r="F27">
        <v>1</v>
      </c>
      <c r="G27">
        <v>15514512</v>
      </c>
      <c r="H27">
        <v>3</v>
      </c>
      <c r="I27" t="s">
        <v>540</v>
      </c>
      <c r="J27" t="s">
        <v>541</v>
      </c>
      <c r="K27" t="s">
        <v>542</v>
      </c>
      <c r="L27">
        <v>1339</v>
      </c>
      <c r="N27">
        <v>1007</v>
      </c>
      <c r="O27" t="s">
        <v>543</v>
      </c>
      <c r="P27" t="s">
        <v>543</v>
      </c>
      <c r="Q27">
        <v>1</v>
      </c>
      <c r="X27">
        <v>3.5000000000000001E-3</v>
      </c>
      <c r="Y27">
        <v>54.81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3.5000000000000001E-3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ROW(Source!A41)</f>
        <v>41</v>
      </c>
      <c r="B28">
        <v>1473964112</v>
      </c>
      <c r="C28">
        <v>1470265801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530</v>
      </c>
      <c r="J28" t="s">
        <v>3</v>
      </c>
      <c r="K28" t="s">
        <v>531</v>
      </c>
      <c r="L28">
        <v>1191</v>
      </c>
      <c r="N28">
        <v>1013</v>
      </c>
      <c r="O28" t="s">
        <v>532</v>
      </c>
      <c r="P28" t="s">
        <v>532</v>
      </c>
      <c r="Q28">
        <v>1</v>
      </c>
      <c r="X28">
        <v>45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38</v>
      </c>
      <c r="AG28">
        <v>90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ROW(Source!A41)</f>
        <v>41</v>
      </c>
      <c r="B29">
        <v>1473964113</v>
      </c>
      <c r="C29">
        <v>1470265801</v>
      </c>
      <c r="D29">
        <v>1441834258</v>
      </c>
      <c r="E29">
        <v>1</v>
      </c>
      <c r="F29">
        <v>1</v>
      </c>
      <c r="G29">
        <v>15514512</v>
      </c>
      <c r="H29">
        <v>2</v>
      </c>
      <c r="I29" t="s">
        <v>573</v>
      </c>
      <c r="J29" t="s">
        <v>574</v>
      </c>
      <c r="K29" t="s">
        <v>575</v>
      </c>
      <c r="L29">
        <v>1368</v>
      </c>
      <c r="N29">
        <v>1011</v>
      </c>
      <c r="O29" t="s">
        <v>536</v>
      </c>
      <c r="P29" t="s">
        <v>536</v>
      </c>
      <c r="Q29">
        <v>1</v>
      </c>
      <c r="X29">
        <v>3</v>
      </c>
      <c r="Y29">
        <v>0</v>
      </c>
      <c r="Z29">
        <v>1303.01</v>
      </c>
      <c r="AA29">
        <v>826.2</v>
      </c>
      <c r="AB29">
        <v>0</v>
      </c>
      <c r="AC29">
        <v>0</v>
      </c>
      <c r="AD29">
        <v>1</v>
      </c>
      <c r="AE29">
        <v>0</v>
      </c>
      <c r="AF29" t="s">
        <v>38</v>
      </c>
      <c r="AG29">
        <v>6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ROW(Source!A41)</f>
        <v>41</v>
      </c>
      <c r="B30">
        <v>1473964114</v>
      </c>
      <c r="C30">
        <v>1470265801</v>
      </c>
      <c r="D30">
        <v>1441836235</v>
      </c>
      <c r="E30">
        <v>1</v>
      </c>
      <c r="F30">
        <v>1</v>
      </c>
      <c r="G30">
        <v>15514512</v>
      </c>
      <c r="H30">
        <v>3</v>
      </c>
      <c r="I30" t="s">
        <v>544</v>
      </c>
      <c r="J30" t="s">
        <v>545</v>
      </c>
      <c r="K30" t="s">
        <v>546</v>
      </c>
      <c r="L30">
        <v>1346</v>
      </c>
      <c r="N30">
        <v>1009</v>
      </c>
      <c r="O30" t="s">
        <v>539</v>
      </c>
      <c r="P30" t="s">
        <v>539</v>
      </c>
      <c r="Q30">
        <v>1</v>
      </c>
      <c r="X30">
        <v>0.3</v>
      </c>
      <c r="Y30">
        <v>31.49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38</v>
      </c>
      <c r="AG30">
        <v>0.6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ROW(Source!A42)</f>
        <v>42</v>
      </c>
      <c r="B31">
        <v>1473964115</v>
      </c>
      <c r="C31">
        <v>1470265811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530</v>
      </c>
      <c r="J31" t="s">
        <v>3</v>
      </c>
      <c r="K31" t="s">
        <v>531</v>
      </c>
      <c r="L31">
        <v>1191</v>
      </c>
      <c r="N31">
        <v>1013</v>
      </c>
      <c r="O31" t="s">
        <v>532</v>
      </c>
      <c r="P31" t="s">
        <v>532</v>
      </c>
      <c r="Q31">
        <v>1</v>
      </c>
      <c r="X31">
        <v>16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</v>
      </c>
      <c r="AG31">
        <v>16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ROW(Source!A42)</f>
        <v>42</v>
      </c>
      <c r="B32">
        <v>1473964116</v>
      </c>
      <c r="C32">
        <v>1470265811</v>
      </c>
      <c r="D32">
        <v>1441836235</v>
      </c>
      <c r="E32">
        <v>1</v>
      </c>
      <c r="F32">
        <v>1</v>
      </c>
      <c r="G32">
        <v>15514512</v>
      </c>
      <c r="H32">
        <v>3</v>
      </c>
      <c r="I32" t="s">
        <v>544</v>
      </c>
      <c r="J32" t="s">
        <v>545</v>
      </c>
      <c r="K32" t="s">
        <v>546</v>
      </c>
      <c r="L32">
        <v>1346</v>
      </c>
      <c r="N32">
        <v>1009</v>
      </c>
      <c r="O32" t="s">
        <v>539</v>
      </c>
      <c r="P32" t="s">
        <v>539</v>
      </c>
      <c r="Q32">
        <v>1</v>
      </c>
      <c r="X32">
        <v>0.3</v>
      </c>
      <c r="Y32">
        <v>31.49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0.3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ROW(Source!A42)</f>
        <v>42</v>
      </c>
      <c r="B33">
        <v>1473964117</v>
      </c>
      <c r="C33">
        <v>1470265811</v>
      </c>
      <c r="D33">
        <v>1441834654</v>
      </c>
      <c r="E33">
        <v>1</v>
      </c>
      <c r="F33">
        <v>1</v>
      </c>
      <c r="G33">
        <v>15514512</v>
      </c>
      <c r="H33">
        <v>3</v>
      </c>
      <c r="I33" t="s">
        <v>547</v>
      </c>
      <c r="J33" t="s">
        <v>548</v>
      </c>
      <c r="K33" t="s">
        <v>549</v>
      </c>
      <c r="L33">
        <v>1296</v>
      </c>
      <c r="N33">
        <v>1002</v>
      </c>
      <c r="O33" t="s">
        <v>550</v>
      </c>
      <c r="P33" t="s">
        <v>550</v>
      </c>
      <c r="Q33">
        <v>1</v>
      </c>
      <c r="X33">
        <v>2</v>
      </c>
      <c r="Y33">
        <v>2895.42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2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ROW(Source!A42)</f>
        <v>42</v>
      </c>
      <c r="B34">
        <v>1473964118</v>
      </c>
      <c r="C34">
        <v>1470265811</v>
      </c>
      <c r="D34">
        <v>1441834667</v>
      </c>
      <c r="E34">
        <v>1</v>
      </c>
      <c r="F34">
        <v>1</v>
      </c>
      <c r="G34">
        <v>15514512</v>
      </c>
      <c r="H34">
        <v>3</v>
      </c>
      <c r="I34" t="s">
        <v>551</v>
      </c>
      <c r="J34" t="s">
        <v>552</v>
      </c>
      <c r="K34" t="s">
        <v>553</v>
      </c>
      <c r="L34">
        <v>1346</v>
      </c>
      <c r="N34">
        <v>1009</v>
      </c>
      <c r="O34" t="s">
        <v>539</v>
      </c>
      <c r="P34" t="s">
        <v>539</v>
      </c>
      <c r="Q34">
        <v>1</v>
      </c>
      <c r="X34">
        <v>0.2</v>
      </c>
      <c r="Y34">
        <v>197.72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0.2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ROW(Source!A42)</f>
        <v>42</v>
      </c>
      <c r="B35">
        <v>1473964119</v>
      </c>
      <c r="C35">
        <v>1470265811</v>
      </c>
      <c r="D35">
        <v>1441834896</v>
      </c>
      <c r="E35">
        <v>1</v>
      </c>
      <c r="F35">
        <v>1</v>
      </c>
      <c r="G35">
        <v>15514512</v>
      </c>
      <c r="H35">
        <v>3</v>
      </c>
      <c r="I35" t="s">
        <v>554</v>
      </c>
      <c r="J35" t="s">
        <v>555</v>
      </c>
      <c r="K35" t="s">
        <v>556</v>
      </c>
      <c r="L35">
        <v>1348</v>
      </c>
      <c r="N35">
        <v>1009</v>
      </c>
      <c r="O35" t="s">
        <v>557</v>
      </c>
      <c r="P35" t="s">
        <v>557</v>
      </c>
      <c r="Q35">
        <v>1000</v>
      </c>
      <c r="X35">
        <v>1.1E-4</v>
      </c>
      <c r="Y35">
        <v>70975.399999999994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1.1E-4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ROW(Source!A43)</f>
        <v>43</v>
      </c>
      <c r="B36">
        <v>1473964178</v>
      </c>
      <c r="C36">
        <v>1470265827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530</v>
      </c>
      <c r="J36" t="s">
        <v>3</v>
      </c>
      <c r="K36" t="s">
        <v>531</v>
      </c>
      <c r="L36">
        <v>1191</v>
      </c>
      <c r="N36">
        <v>1013</v>
      </c>
      <c r="O36" t="s">
        <v>532</v>
      </c>
      <c r="P36" t="s">
        <v>532</v>
      </c>
      <c r="Q36">
        <v>1</v>
      </c>
      <c r="X36">
        <v>0.06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20</v>
      </c>
      <c r="AG36">
        <v>0.24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ROW(Source!A44)</f>
        <v>44</v>
      </c>
      <c r="B37">
        <v>1473964179</v>
      </c>
      <c r="C37">
        <v>1470265831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530</v>
      </c>
      <c r="J37" t="s">
        <v>3</v>
      </c>
      <c r="K37" t="s">
        <v>531</v>
      </c>
      <c r="L37">
        <v>1191</v>
      </c>
      <c r="N37">
        <v>1013</v>
      </c>
      <c r="O37" t="s">
        <v>532</v>
      </c>
      <c r="P37" t="s">
        <v>532</v>
      </c>
      <c r="Q37">
        <v>1</v>
      </c>
      <c r="X37">
        <v>0.9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</v>
      </c>
      <c r="AG37">
        <v>0.9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ROW(Source!A44)</f>
        <v>44</v>
      </c>
      <c r="B38">
        <v>1473964180</v>
      </c>
      <c r="C38">
        <v>1470265831</v>
      </c>
      <c r="D38">
        <v>1441836235</v>
      </c>
      <c r="E38">
        <v>1</v>
      </c>
      <c r="F38">
        <v>1</v>
      </c>
      <c r="G38">
        <v>15514512</v>
      </c>
      <c r="H38">
        <v>3</v>
      </c>
      <c r="I38" t="s">
        <v>544</v>
      </c>
      <c r="J38" t="s">
        <v>545</v>
      </c>
      <c r="K38" t="s">
        <v>546</v>
      </c>
      <c r="L38">
        <v>1346</v>
      </c>
      <c r="N38">
        <v>1009</v>
      </c>
      <c r="O38" t="s">
        <v>539</v>
      </c>
      <c r="P38" t="s">
        <v>539</v>
      </c>
      <c r="Q38">
        <v>1</v>
      </c>
      <c r="X38">
        <v>0.01</v>
      </c>
      <c r="Y38">
        <v>31.49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0.01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ROW(Source!A45)</f>
        <v>45</v>
      </c>
      <c r="B39">
        <v>1473964181</v>
      </c>
      <c r="C39">
        <v>1470265838</v>
      </c>
      <c r="D39">
        <v>1441819193</v>
      </c>
      <c r="E39">
        <v>15514512</v>
      </c>
      <c r="F39">
        <v>1</v>
      </c>
      <c r="G39">
        <v>15514512</v>
      </c>
      <c r="H39">
        <v>1</v>
      </c>
      <c r="I39" t="s">
        <v>530</v>
      </c>
      <c r="J39" t="s">
        <v>3</v>
      </c>
      <c r="K39" t="s">
        <v>531</v>
      </c>
      <c r="L39">
        <v>1191</v>
      </c>
      <c r="N39">
        <v>1013</v>
      </c>
      <c r="O39" t="s">
        <v>532</v>
      </c>
      <c r="P39" t="s">
        <v>532</v>
      </c>
      <c r="Q39">
        <v>1</v>
      </c>
      <c r="X39">
        <v>14.83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</v>
      </c>
      <c r="AG39">
        <v>14.83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ROW(Source!A45)</f>
        <v>45</v>
      </c>
      <c r="B40">
        <v>1473964182</v>
      </c>
      <c r="C40">
        <v>1470265838</v>
      </c>
      <c r="D40">
        <v>1441834443</v>
      </c>
      <c r="E40">
        <v>1</v>
      </c>
      <c r="F40">
        <v>1</v>
      </c>
      <c r="G40">
        <v>15514512</v>
      </c>
      <c r="H40">
        <v>3</v>
      </c>
      <c r="I40" t="s">
        <v>576</v>
      </c>
      <c r="J40" t="s">
        <v>577</v>
      </c>
      <c r="K40" t="s">
        <v>578</v>
      </c>
      <c r="L40">
        <v>1296</v>
      </c>
      <c r="N40">
        <v>1002</v>
      </c>
      <c r="O40" t="s">
        <v>550</v>
      </c>
      <c r="P40" t="s">
        <v>550</v>
      </c>
      <c r="Q40">
        <v>1</v>
      </c>
      <c r="X40">
        <v>0.31</v>
      </c>
      <c r="Y40">
        <v>785.72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0.31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ROW(Source!A45)</f>
        <v>45</v>
      </c>
      <c r="B41">
        <v>1473964183</v>
      </c>
      <c r="C41">
        <v>1470265838</v>
      </c>
      <c r="D41">
        <v>1441838530</v>
      </c>
      <c r="E41">
        <v>1</v>
      </c>
      <c r="F41">
        <v>1</v>
      </c>
      <c r="G41">
        <v>15514512</v>
      </c>
      <c r="H41">
        <v>3</v>
      </c>
      <c r="I41" t="s">
        <v>579</v>
      </c>
      <c r="J41" t="s">
        <v>580</v>
      </c>
      <c r="K41" t="s">
        <v>581</v>
      </c>
      <c r="L41">
        <v>1354</v>
      </c>
      <c r="N41">
        <v>16987630</v>
      </c>
      <c r="O41" t="s">
        <v>32</v>
      </c>
      <c r="P41" t="s">
        <v>32</v>
      </c>
      <c r="Q41">
        <v>1</v>
      </c>
      <c r="X41">
        <v>100</v>
      </c>
      <c r="Y41">
        <v>1.47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100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ROW(Source!A81)</f>
        <v>81</v>
      </c>
      <c r="B42">
        <v>1473964184</v>
      </c>
      <c r="C42">
        <v>1470265848</v>
      </c>
      <c r="D42">
        <v>1441819193</v>
      </c>
      <c r="E42">
        <v>15514512</v>
      </c>
      <c r="F42">
        <v>1</v>
      </c>
      <c r="G42">
        <v>15514512</v>
      </c>
      <c r="H42">
        <v>1</v>
      </c>
      <c r="I42" t="s">
        <v>530</v>
      </c>
      <c r="J42" t="s">
        <v>3</v>
      </c>
      <c r="K42" t="s">
        <v>531</v>
      </c>
      <c r="L42">
        <v>1191</v>
      </c>
      <c r="N42">
        <v>1013</v>
      </c>
      <c r="O42" t="s">
        <v>532</v>
      </c>
      <c r="P42" t="s">
        <v>532</v>
      </c>
      <c r="Q42">
        <v>1</v>
      </c>
      <c r="X42">
        <v>1.26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128</v>
      </c>
      <c r="AG42">
        <v>21.42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ROW(Source!A82)</f>
        <v>82</v>
      </c>
      <c r="B43">
        <v>1473964185</v>
      </c>
      <c r="C43">
        <v>1470265852</v>
      </c>
      <c r="D43">
        <v>1441819193</v>
      </c>
      <c r="E43">
        <v>15514512</v>
      </c>
      <c r="F43">
        <v>1</v>
      </c>
      <c r="G43">
        <v>15514512</v>
      </c>
      <c r="H43">
        <v>1</v>
      </c>
      <c r="I43" t="s">
        <v>530</v>
      </c>
      <c r="J43" t="s">
        <v>3</v>
      </c>
      <c r="K43" t="s">
        <v>531</v>
      </c>
      <c r="L43">
        <v>1191</v>
      </c>
      <c r="N43">
        <v>1013</v>
      </c>
      <c r="O43" t="s">
        <v>532</v>
      </c>
      <c r="P43" t="s">
        <v>532</v>
      </c>
      <c r="Q43">
        <v>1</v>
      </c>
      <c r="X43">
        <v>0.23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128</v>
      </c>
      <c r="AG43">
        <v>3.91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ROW(Source!A83)</f>
        <v>83</v>
      </c>
      <c r="B44">
        <v>1473964186</v>
      </c>
      <c r="C44">
        <v>1470265856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530</v>
      </c>
      <c r="J44" t="s">
        <v>3</v>
      </c>
      <c r="K44" t="s">
        <v>531</v>
      </c>
      <c r="L44">
        <v>1191</v>
      </c>
      <c r="N44">
        <v>1013</v>
      </c>
      <c r="O44" t="s">
        <v>532</v>
      </c>
      <c r="P44" t="s">
        <v>532</v>
      </c>
      <c r="Q44">
        <v>1</v>
      </c>
      <c r="X44">
        <v>0.23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128</v>
      </c>
      <c r="AG44">
        <v>3.91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ROW(Source!A84)</f>
        <v>84</v>
      </c>
      <c r="B45">
        <v>1473964187</v>
      </c>
      <c r="C45">
        <v>1470265860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530</v>
      </c>
      <c r="J45" t="s">
        <v>3</v>
      </c>
      <c r="K45" t="s">
        <v>531</v>
      </c>
      <c r="L45">
        <v>1191</v>
      </c>
      <c r="N45">
        <v>1013</v>
      </c>
      <c r="O45" t="s">
        <v>532</v>
      </c>
      <c r="P45" t="s">
        <v>532</v>
      </c>
      <c r="Q45">
        <v>1</v>
      </c>
      <c r="X45">
        <v>104.44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104.44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ROW(Source!A84)</f>
        <v>84</v>
      </c>
      <c r="B46">
        <v>1473964188</v>
      </c>
      <c r="C46">
        <v>1470265860</v>
      </c>
      <c r="D46">
        <v>1441834334</v>
      </c>
      <c r="E46">
        <v>1</v>
      </c>
      <c r="F46">
        <v>1</v>
      </c>
      <c r="G46">
        <v>15514512</v>
      </c>
      <c r="H46">
        <v>2</v>
      </c>
      <c r="I46" t="s">
        <v>582</v>
      </c>
      <c r="J46" t="s">
        <v>583</v>
      </c>
      <c r="K46" t="s">
        <v>584</v>
      </c>
      <c r="L46">
        <v>1368</v>
      </c>
      <c r="N46">
        <v>1011</v>
      </c>
      <c r="O46" t="s">
        <v>536</v>
      </c>
      <c r="P46" t="s">
        <v>536</v>
      </c>
      <c r="Q46">
        <v>1</v>
      </c>
      <c r="X46">
        <v>5.8</v>
      </c>
      <c r="Y46">
        <v>0</v>
      </c>
      <c r="Z46">
        <v>10.66</v>
      </c>
      <c r="AA46">
        <v>0.12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5.8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ROW(Source!A84)</f>
        <v>84</v>
      </c>
      <c r="B47">
        <v>1473964190</v>
      </c>
      <c r="C47">
        <v>1470265860</v>
      </c>
      <c r="D47">
        <v>1441834443</v>
      </c>
      <c r="E47">
        <v>1</v>
      </c>
      <c r="F47">
        <v>1</v>
      </c>
      <c r="G47">
        <v>15514512</v>
      </c>
      <c r="H47">
        <v>3</v>
      </c>
      <c r="I47" t="s">
        <v>576</v>
      </c>
      <c r="J47" t="s">
        <v>577</v>
      </c>
      <c r="K47" t="s">
        <v>578</v>
      </c>
      <c r="L47">
        <v>1296</v>
      </c>
      <c r="N47">
        <v>1002</v>
      </c>
      <c r="O47" t="s">
        <v>550</v>
      </c>
      <c r="P47" t="s">
        <v>550</v>
      </c>
      <c r="Q47">
        <v>1</v>
      </c>
      <c r="X47">
        <v>0.31</v>
      </c>
      <c r="Y47">
        <v>785.72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0.31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ROW(Source!A84)</f>
        <v>84</v>
      </c>
      <c r="B48">
        <v>1473964191</v>
      </c>
      <c r="C48">
        <v>1470265860</v>
      </c>
      <c r="D48">
        <v>1441821225</v>
      </c>
      <c r="E48">
        <v>15514512</v>
      </c>
      <c r="F48">
        <v>1</v>
      </c>
      <c r="G48">
        <v>15514512</v>
      </c>
      <c r="H48">
        <v>3</v>
      </c>
      <c r="I48" t="s">
        <v>585</v>
      </c>
      <c r="J48" t="s">
        <v>3</v>
      </c>
      <c r="K48" t="s">
        <v>586</v>
      </c>
      <c r="L48">
        <v>1346</v>
      </c>
      <c r="N48">
        <v>1009</v>
      </c>
      <c r="O48" t="s">
        <v>539</v>
      </c>
      <c r="P48" t="s">
        <v>539</v>
      </c>
      <c r="Q48">
        <v>1</v>
      </c>
      <c r="X48">
        <v>1.08</v>
      </c>
      <c r="Y48">
        <v>292.57515999999998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1.08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ROW(Source!A84)</f>
        <v>84</v>
      </c>
      <c r="B49">
        <v>1473964189</v>
      </c>
      <c r="C49">
        <v>1470265860</v>
      </c>
      <c r="D49">
        <v>1441821223</v>
      </c>
      <c r="E49">
        <v>15514512</v>
      </c>
      <c r="F49">
        <v>1</v>
      </c>
      <c r="G49">
        <v>15514512</v>
      </c>
      <c r="H49">
        <v>3</v>
      </c>
      <c r="I49" t="s">
        <v>587</v>
      </c>
      <c r="J49" t="s">
        <v>3</v>
      </c>
      <c r="K49" t="s">
        <v>588</v>
      </c>
      <c r="L49">
        <v>1346</v>
      </c>
      <c r="N49">
        <v>1009</v>
      </c>
      <c r="O49" t="s">
        <v>539</v>
      </c>
      <c r="P49" t="s">
        <v>539</v>
      </c>
      <c r="Q49">
        <v>1</v>
      </c>
      <c r="X49">
        <v>0.98</v>
      </c>
      <c r="Y49">
        <v>221.4237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0.98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ROW(Source!A85)</f>
        <v>85</v>
      </c>
      <c r="B50">
        <v>1473964192</v>
      </c>
      <c r="C50">
        <v>1470265876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530</v>
      </c>
      <c r="J50" t="s">
        <v>3</v>
      </c>
      <c r="K50" t="s">
        <v>531</v>
      </c>
      <c r="L50">
        <v>1191</v>
      </c>
      <c r="N50">
        <v>1013</v>
      </c>
      <c r="O50" t="s">
        <v>532</v>
      </c>
      <c r="P50" t="s">
        <v>532</v>
      </c>
      <c r="Q50">
        <v>1</v>
      </c>
      <c r="X50">
        <v>151.93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151.93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ROW(Source!A85)</f>
        <v>85</v>
      </c>
      <c r="B51">
        <v>1473964193</v>
      </c>
      <c r="C51">
        <v>1470265876</v>
      </c>
      <c r="D51">
        <v>1441834334</v>
      </c>
      <c r="E51">
        <v>1</v>
      </c>
      <c r="F51">
        <v>1</v>
      </c>
      <c r="G51">
        <v>15514512</v>
      </c>
      <c r="H51">
        <v>2</v>
      </c>
      <c r="I51" t="s">
        <v>582</v>
      </c>
      <c r="J51" t="s">
        <v>583</v>
      </c>
      <c r="K51" t="s">
        <v>584</v>
      </c>
      <c r="L51">
        <v>1368</v>
      </c>
      <c r="N51">
        <v>1011</v>
      </c>
      <c r="O51" t="s">
        <v>536</v>
      </c>
      <c r="P51" t="s">
        <v>536</v>
      </c>
      <c r="Q51">
        <v>1</v>
      </c>
      <c r="X51">
        <v>5.8</v>
      </c>
      <c r="Y51">
        <v>0</v>
      </c>
      <c r="Z51">
        <v>10.66</v>
      </c>
      <c r="AA51">
        <v>0.12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5.8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ROW(Source!A85)</f>
        <v>85</v>
      </c>
      <c r="B52">
        <v>1473964195</v>
      </c>
      <c r="C52">
        <v>1470265876</v>
      </c>
      <c r="D52">
        <v>1441834443</v>
      </c>
      <c r="E52">
        <v>1</v>
      </c>
      <c r="F52">
        <v>1</v>
      </c>
      <c r="G52">
        <v>15514512</v>
      </c>
      <c r="H52">
        <v>3</v>
      </c>
      <c r="I52" t="s">
        <v>576</v>
      </c>
      <c r="J52" t="s">
        <v>577</v>
      </c>
      <c r="K52" t="s">
        <v>578</v>
      </c>
      <c r="L52">
        <v>1296</v>
      </c>
      <c r="N52">
        <v>1002</v>
      </c>
      <c r="O52" t="s">
        <v>550</v>
      </c>
      <c r="P52" t="s">
        <v>550</v>
      </c>
      <c r="Q52">
        <v>1</v>
      </c>
      <c r="X52">
        <v>0.31</v>
      </c>
      <c r="Y52">
        <v>785.72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0.31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ROW(Source!A85)</f>
        <v>85</v>
      </c>
      <c r="B53">
        <v>1473964196</v>
      </c>
      <c r="C53">
        <v>1470265876</v>
      </c>
      <c r="D53">
        <v>1441821225</v>
      </c>
      <c r="E53">
        <v>15514512</v>
      </c>
      <c r="F53">
        <v>1</v>
      </c>
      <c r="G53">
        <v>15514512</v>
      </c>
      <c r="H53">
        <v>3</v>
      </c>
      <c r="I53" t="s">
        <v>585</v>
      </c>
      <c r="J53" t="s">
        <v>3</v>
      </c>
      <c r="K53" t="s">
        <v>586</v>
      </c>
      <c r="L53">
        <v>1346</v>
      </c>
      <c r="N53">
        <v>1009</v>
      </c>
      <c r="O53" t="s">
        <v>539</v>
      </c>
      <c r="P53" t="s">
        <v>539</v>
      </c>
      <c r="Q53">
        <v>1</v>
      </c>
      <c r="X53">
        <v>1.08</v>
      </c>
      <c r="Y53">
        <v>292.57515999999998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1.08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ROW(Source!A85)</f>
        <v>85</v>
      </c>
      <c r="B54">
        <v>1473964194</v>
      </c>
      <c r="C54">
        <v>1470265876</v>
      </c>
      <c r="D54">
        <v>1441821223</v>
      </c>
      <c r="E54">
        <v>15514512</v>
      </c>
      <c r="F54">
        <v>1</v>
      </c>
      <c r="G54">
        <v>15514512</v>
      </c>
      <c r="H54">
        <v>3</v>
      </c>
      <c r="I54" t="s">
        <v>587</v>
      </c>
      <c r="J54" t="s">
        <v>3</v>
      </c>
      <c r="K54" t="s">
        <v>588</v>
      </c>
      <c r="L54">
        <v>1346</v>
      </c>
      <c r="N54">
        <v>1009</v>
      </c>
      <c r="O54" t="s">
        <v>539</v>
      </c>
      <c r="P54" t="s">
        <v>539</v>
      </c>
      <c r="Q54">
        <v>1</v>
      </c>
      <c r="X54">
        <v>0.98</v>
      </c>
      <c r="Y54">
        <v>221.4237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0.98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ROW(Source!A86)</f>
        <v>86</v>
      </c>
      <c r="B55">
        <v>1473964197</v>
      </c>
      <c r="C55">
        <v>1470265892</v>
      </c>
      <c r="D55">
        <v>1441819193</v>
      </c>
      <c r="E55">
        <v>15514512</v>
      </c>
      <c r="F55">
        <v>1</v>
      </c>
      <c r="G55">
        <v>15514512</v>
      </c>
      <c r="H55">
        <v>1</v>
      </c>
      <c r="I55" t="s">
        <v>530</v>
      </c>
      <c r="J55" t="s">
        <v>3</v>
      </c>
      <c r="K55" t="s">
        <v>531</v>
      </c>
      <c r="L55">
        <v>1191</v>
      </c>
      <c r="N55">
        <v>1013</v>
      </c>
      <c r="O55" t="s">
        <v>532</v>
      </c>
      <c r="P55" t="s">
        <v>532</v>
      </c>
      <c r="Q55">
        <v>1</v>
      </c>
      <c r="X55">
        <v>112.48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3</v>
      </c>
      <c r="AG55">
        <v>112.48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ROW(Source!A86)</f>
        <v>86</v>
      </c>
      <c r="B56">
        <v>1473964198</v>
      </c>
      <c r="C56">
        <v>1470265892</v>
      </c>
      <c r="D56">
        <v>1441834334</v>
      </c>
      <c r="E56">
        <v>1</v>
      </c>
      <c r="F56">
        <v>1</v>
      </c>
      <c r="G56">
        <v>15514512</v>
      </c>
      <c r="H56">
        <v>2</v>
      </c>
      <c r="I56" t="s">
        <v>582</v>
      </c>
      <c r="J56" t="s">
        <v>583</v>
      </c>
      <c r="K56" t="s">
        <v>584</v>
      </c>
      <c r="L56">
        <v>1368</v>
      </c>
      <c r="N56">
        <v>1011</v>
      </c>
      <c r="O56" t="s">
        <v>536</v>
      </c>
      <c r="P56" t="s">
        <v>536</v>
      </c>
      <c r="Q56">
        <v>1</v>
      </c>
      <c r="X56">
        <v>5.8</v>
      </c>
      <c r="Y56">
        <v>0</v>
      </c>
      <c r="Z56">
        <v>10.66</v>
      </c>
      <c r="AA56">
        <v>0.12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5.8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ROW(Source!A86)</f>
        <v>86</v>
      </c>
      <c r="B57">
        <v>1473964200</v>
      </c>
      <c r="C57">
        <v>1470265892</v>
      </c>
      <c r="D57">
        <v>1441834443</v>
      </c>
      <c r="E57">
        <v>1</v>
      </c>
      <c r="F57">
        <v>1</v>
      </c>
      <c r="G57">
        <v>15514512</v>
      </c>
      <c r="H57">
        <v>3</v>
      </c>
      <c r="I57" t="s">
        <v>576</v>
      </c>
      <c r="J57" t="s">
        <v>577</v>
      </c>
      <c r="K57" t="s">
        <v>578</v>
      </c>
      <c r="L57">
        <v>1296</v>
      </c>
      <c r="N57">
        <v>1002</v>
      </c>
      <c r="O57" t="s">
        <v>550</v>
      </c>
      <c r="P57" t="s">
        <v>550</v>
      </c>
      <c r="Q57">
        <v>1</v>
      </c>
      <c r="X57">
        <v>0.31</v>
      </c>
      <c r="Y57">
        <v>785.72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0.31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ROW(Source!A86)</f>
        <v>86</v>
      </c>
      <c r="B58">
        <v>1473964201</v>
      </c>
      <c r="C58">
        <v>1470265892</v>
      </c>
      <c r="D58">
        <v>1441821225</v>
      </c>
      <c r="E58">
        <v>15514512</v>
      </c>
      <c r="F58">
        <v>1</v>
      </c>
      <c r="G58">
        <v>15514512</v>
      </c>
      <c r="H58">
        <v>3</v>
      </c>
      <c r="I58" t="s">
        <v>585</v>
      </c>
      <c r="J58" t="s">
        <v>3</v>
      </c>
      <c r="K58" t="s">
        <v>586</v>
      </c>
      <c r="L58">
        <v>1346</v>
      </c>
      <c r="N58">
        <v>1009</v>
      </c>
      <c r="O58" t="s">
        <v>539</v>
      </c>
      <c r="P58" t="s">
        <v>539</v>
      </c>
      <c r="Q58">
        <v>1</v>
      </c>
      <c r="X58">
        <v>1.08</v>
      </c>
      <c r="Y58">
        <v>292.57515999999998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1.08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ROW(Source!A86)</f>
        <v>86</v>
      </c>
      <c r="B59">
        <v>1473964199</v>
      </c>
      <c r="C59">
        <v>1470265892</v>
      </c>
      <c r="D59">
        <v>1441821223</v>
      </c>
      <c r="E59">
        <v>15514512</v>
      </c>
      <c r="F59">
        <v>1</v>
      </c>
      <c r="G59">
        <v>15514512</v>
      </c>
      <c r="H59">
        <v>3</v>
      </c>
      <c r="I59" t="s">
        <v>587</v>
      </c>
      <c r="J59" t="s">
        <v>3</v>
      </c>
      <c r="K59" t="s">
        <v>588</v>
      </c>
      <c r="L59">
        <v>1346</v>
      </c>
      <c r="N59">
        <v>1009</v>
      </c>
      <c r="O59" t="s">
        <v>539</v>
      </c>
      <c r="P59" t="s">
        <v>539</v>
      </c>
      <c r="Q59">
        <v>1</v>
      </c>
      <c r="X59">
        <v>0.98</v>
      </c>
      <c r="Y59">
        <v>221.4237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0.98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ROW(Source!A87)</f>
        <v>87</v>
      </c>
      <c r="B60">
        <v>1473964202</v>
      </c>
      <c r="C60">
        <v>1470265908</v>
      </c>
      <c r="D60">
        <v>1441819193</v>
      </c>
      <c r="E60">
        <v>15514512</v>
      </c>
      <c r="F60">
        <v>1</v>
      </c>
      <c r="G60">
        <v>15514512</v>
      </c>
      <c r="H60">
        <v>1</v>
      </c>
      <c r="I60" t="s">
        <v>530</v>
      </c>
      <c r="J60" t="s">
        <v>3</v>
      </c>
      <c r="K60" t="s">
        <v>531</v>
      </c>
      <c r="L60">
        <v>1191</v>
      </c>
      <c r="N60">
        <v>1013</v>
      </c>
      <c r="O60" t="s">
        <v>532</v>
      </c>
      <c r="P60" t="s">
        <v>532</v>
      </c>
      <c r="Q60">
        <v>1</v>
      </c>
      <c r="X60">
        <v>28.02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20</v>
      </c>
      <c r="AG60">
        <v>112.08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ROW(Source!A87)</f>
        <v>87</v>
      </c>
      <c r="B61">
        <v>1473964203</v>
      </c>
      <c r="C61">
        <v>1470265908</v>
      </c>
      <c r="D61">
        <v>1441834443</v>
      </c>
      <c r="E61">
        <v>1</v>
      </c>
      <c r="F61">
        <v>1</v>
      </c>
      <c r="G61">
        <v>15514512</v>
      </c>
      <c r="H61">
        <v>3</v>
      </c>
      <c r="I61" t="s">
        <v>576</v>
      </c>
      <c r="J61" t="s">
        <v>577</v>
      </c>
      <c r="K61" t="s">
        <v>578</v>
      </c>
      <c r="L61">
        <v>1296</v>
      </c>
      <c r="N61">
        <v>1002</v>
      </c>
      <c r="O61" t="s">
        <v>550</v>
      </c>
      <c r="P61" t="s">
        <v>550</v>
      </c>
      <c r="Q61">
        <v>1</v>
      </c>
      <c r="X61">
        <v>0.31</v>
      </c>
      <c r="Y61">
        <v>785.72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20</v>
      </c>
      <c r="AG61">
        <v>1.24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ROW(Source!A88)</f>
        <v>88</v>
      </c>
      <c r="B62">
        <v>1473964204</v>
      </c>
      <c r="C62">
        <v>1470265915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530</v>
      </c>
      <c r="J62" t="s">
        <v>3</v>
      </c>
      <c r="K62" t="s">
        <v>531</v>
      </c>
      <c r="L62">
        <v>1191</v>
      </c>
      <c r="N62">
        <v>1013</v>
      </c>
      <c r="O62" t="s">
        <v>532</v>
      </c>
      <c r="P62" t="s">
        <v>532</v>
      </c>
      <c r="Q62">
        <v>1</v>
      </c>
      <c r="X62">
        <v>28.02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20</v>
      </c>
      <c r="AG62">
        <v>112.08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ROW(Source!A88)</f>
        <v>88</v>
      </c>
      <c r="B63">
        <v>1473964205</v>
      </c>
      <c r="C63">
        <v>1470265915</v>
      </c>
      <c r="D63">
        <v>1441834443</v>
      </c>
      <c r="E63">
        <v>1</v>
      </c>
      <c r="F63">
        <v>1</v>
      </c>
      <c r="G63">
        <v>15514512</v>
      </c>
      <c r="H63">
        <v>3</v>
      </c>
      <c r="I63" t="s">
        <v>576</v>
      </c>
      <c r="J63" t="s">
        <v>577</v>
      </c>
      <c r="K63" t="s">
        <v>578</v>
      </c>
      <c r="L63">
        <v>1296</v>
      </c>
      <c r="N63">
        <v>1002</v>
      </c>
      <c r="O63" t="s">
        <v>550</v>
      </c>
      <c r="P63" t="s">
        <v>550</v>
      </c>
      <c r="Q63">
        <v>1</v>
      </c>
      <c r="X63">
        <v>0.31</v>
      </c>
      <c r="Y63">
        <v>785.72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20</v>
      </c>
      <c r="AG63">
        <v>1.24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ROW(Source!A89)</f>
        <v>89</v>
      </c>
      <c r="B64">
        <v>1473964206</v>
      </c>
      <c r="C64">
        <v>1470265922</v>
      </c>
      <c r="D64">
        <v>1441819193</v>
      </c>
      <c r="E64">
        <v>15514512</v>
      </c>
      <c r="F64">
        <v>1</v>
      </c>
      <c r="G64">
        <v>15514512</v>
      </c>
      <c r="H64">
        <v>1</v>
      </c>
      <c r="I64" t="s">
        <v>530</v>
      </c>
      <c r="J64" t="s">
        <v>3</v>
      </c>
      <c r="K64" t="s">
        <v>531</v>
      </c>
      <c r="L64">
        <v>1191</v>
      </c>
      <c r="N64">
        <v>1013</v>
      </c>
      <c r="O64" t="s">
        <v>532</v>
      </c>
      <c r="P64" t="s">
        <v>532</v>
      </c>
      <c r="Q64">
        <v>1</v>
      </c>
      <c r="X64">
        <v>0.9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20</v>
      </c>
      <c r="AG64">
        <v>3.6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ROW(Source!A90)</f>
        <v>90</v>
      </c>
      <c r="B65">
        <v>1473964207</v>
      </c>
      <c r="C65">
        <v>1470265926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530</v>
      </c>
      <c r="J65" t="s">
        <v>3</v>
      </c>
      <c r="K65" t="s">
        <v>531</v>
      </c>
      <c r="L65">
        <v>1191</v>
      </c>
      <c r="N65">
        <v>1013</v>
      </c>
      <c r="O65" t="s">
        <v>532</v>
      </c>
      <c r="P65" t="s">
        <v>532</v>
      </c>
      <c r="Q65">
        <v>1</v>
      </c>
      <c r="X65">
        <v>2.64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20</v>
      </c>
      <c r="AG65">
        <v>10.56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ROW(Source!A91)</f>
        <v>91</v>
      </c>
      <c r="B66">
        <v>1473964208</v>
      </c>
      <c r="C66">
        <v>1470265930</v>
      </c>
      <c r="D66">
        <v>1441819193</v>
      </c>
      <c r="E66">
        <v>15514512</v>
      </c>
      <c r="F66">
        <v>1</v>
      </c>
      <c r="G66">
        <v>15514512</v>
      </c>
      <c r="H66">
        <v>1</v>
      </c>
      <c r="I66" t="s">
        <v>530</v>
      </c>
      <c r="J66" t="s">
        <v>3</v>
      </c>
      <c r="K66" t="s">
        <v>531</v>
      </c>
      <c r="L66">
        <v>1191</v>
      </c>
      <c r="N66">
        <v>1013</v>
      </c>
      <c r="O66" t="s">
        <v>532</v>
      </c>
      <c r="P66" t="s">
        <v>532</v>
      </c>
      <c r="Q66">
        <v>1</v>
      </c>
      <c r="X66">
        <v>29.54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</v>
      </c>
      <c r="AG66">
        <v>29.54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ROW(Source!A91)</f>
        <v>91</v>
      </c>
      <c r="B67">
        <v>1473964209</v>
      </c>
      <c r="C67">
        <v>1470265930</v>
      </c>
      <c r="D67">
        <v>1441835469</v>
      </c>
      <c r="E67">
        <v>1</v>
      </c>
      <c r="F67">
        <v>1</v>
      </c>
      <c r="G67">
        <v>15514512</v>
      </c>
      <c r="H67">
        <v>3</v>
      </c>
      <c r="I67" t="s">
        <v>589</v>
      </c>
      <c r="J67" t="s">
        <v>590</v>
      </c>
      <c r="K67" t="s">
        <v>591</v>
      </c>
      <c r="L67">
        <v>1348</v>
      </c>
      <c r="N67">
        <v>1009</v>
      </c>
      <c r="O67" t="s">
        <v>557</v>
      </c>
      <c r="P67" t="s">
        <v>557</v>
      </c>
      <c r="Q67">
        <v>1000</v>
      </c>
      <c r="X67">
        <v>5.0000000000000001E-3</v>
      </c>
      <c r="Y67">
        <v>163237.26999999999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5.0000000000000001E-3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ROW(Source!A91)</f>
        <v>91</v>
      </c>
      <c r="B68">
        <v>1473964210</v>
      </c>
      <c r="C68">
        <v>1470265930</v>
      </c>
      <c r="D68">
        <v>1441836514</v>
      </c>
      <c r="E68">
        <v>1</v>
      </c>
      <c r="F68">
        <v>1</v>
      </c>
      <c r="G68">
        <v>15514512</v>
      </c>
      <c r="H68">
        <v>3</v>
      </c>
      <c r="I68" t="s">
        <v>540</v>
      </c>
      <c r="J68" t="s">
        <v>541</v>
      </c>
      <c r="K68" t="s">
        <v>542</v>
      </c>
      <c r="L68">
        <v>1339</v>
      </c>
      <c r="N68">
        <v>1007</v>
      </c>
      <c r="O68" t="s">
        <v>543</v>
      </c>
      <c r="P68" t="s">
        <v>543</v>
      </c>
      <c r="Q68">
        <v>1</v>
      </c>
      <c r="X68">
        <v>7.8</v>
      </c>
      <c r="Y68">
        <v>54.81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7.8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ROW(Source!A91)</f>
        <v>91</v>
      </c>
      <c r="B69">
        <v>1473964211</v>
      </c>
      <c r="C69">
        <v>1470265930</v>
      </c>
      <c r="D69">
        <v>1441847238</v>
      </c>
      <c r="E69">
        <v>1</v>
      </c>
      <c r="F69">
        <v>1</v>
      </c>
      <c r="G69">
        <v>15514512</v>
      </c>
      <c r="H69">
        <v>3</v>
      </c>
      <c r="I69" t="s">
        <v>592</v>
      </c>
      <c r="J69" t="s">
        <v>593</v>
      </c>
      <c r="K69" t="s">
        <v>594</v>
      </c>
      <c r="L69">
        <v>1346</v>
      </c>
      <c r="N69">
        <v>1009</v>
      </c>
      <c r="O69" t="s">
        <v>539</v>
      </c>
      <c r="P69" t="s">
        <v>539</v>
      </c>
      <c r="Q69">
        <v>1</v>
      </c>
      <c r="X69">
        <v>2</v>
      </c>
      <c r="Y69">
        <v>742.26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2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ROW(Source!A161)</f>
        <v>161</v>
      </c>
      <c r="B70">
        <v>1473964212</v>
      </c>
      <c r="C70">
        <v>1470265943</v>
      </c>
      <c r="D70">
        <v>1441819193</v>
      </c>
      <c r="E70">
        <v>15514512</v>
      </c>
      <c r="F70">
        <v>1</v>
      </c>
      <c r="G70">
        <v>15514512</v>
      </c>
      <c r="H70">
        <v>1</v>
      </c>
      <c r="I70" t="s">
        <v>530</v>
      </c>
      <c r="J70" t="s">
        <v>3</v>
      </c>
      <c r="K70" t="s">
        <v>531</v>
      </c>
      <c r="L70">
        <v>1191</v>
      </c>
      <c r="N70">
        <v>1013</v>
      </c>
      <c r="O70" t="s">
        <v>532</v>
      </c>
      <c r="P70" t="s">
        <v>532</v>
      </c>
      <c r="Q70">
        <v>1</v>
      </c>
      <c r="X70">
        <v>0.9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20</v>
      </c>
      <c r="AG70">
        <v>3.6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ROW(Source!A162)</f>
        <v>162</v>
      </c>
      <c r="B71">
        <v>1473964213</v>
      </c>
      <c r="C71">
        <v>1470265947</v>
      </c>
      <c r="D71">
        <v>1441819193</v>
      </c>
      <c r="E71">
        <v>15514512</v>
      </c>
      <c r="F71">
        <v>1</v>
      </c>
      <c r="G71">
        <v>15514512</v>
      </c>
      <c r="H71">
        <v>1</v>
      </c>
      <c r="I71" t="s">
        <v>530</v>
      </c>
      <c r="J71" t="s">
        <v>3</v>
      </c>
      <c r="K71" t="s">
        <v>531</v>
      </c>
      <c r="L71">
        <v>1191</v>
      </c>
      <c r="N71">
        <v>1013</v>
      </c>
      <c r="O71" t="s">
        <v>532</v>
      </c>
      <c r="P71" t="s">
        <v>532</v>
      </c>
      <c r="Q71">
        <v>1</v>
      </c>
      <c r="X71">
        <v>2.64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20</v>
      </c>
      <c r="AG71">
        <v>10.56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ROW(Source!A163)</f>
        <v>163</v>
      </c>
      <c r="B72">
        <v>1473964214</v>
      </c>
      <c r="C72">
        <v>1470265951</v>
      </c>
      <c r="D72">
        <v>1441819193</v>
      </c>
      <c r="E72">
        <v>15514512</v>
      </c>
      <c r="F72">
        <v>1</v>
      </c>
      <c r="G72">
        <v>15514512</v>
      </c>
      <c r="H72">
        <v>1</v>
      </c>
      <c r="I72" t="s">
        <v>530</v>
      </c>
      <c r="J72" t="s">
        <v>3</v>
      </c>
      <c r="K72" t="s">
        <v>531</v>
      </c>
      <c r="L72">
        <v>1191</v>
      </c>
      <c r="N72">
        <v>1013</v>
      </c>
      <c r="O72" t="s">
        <v>532</v>
      </c>
      <c r="P72" t="s">
        <v>532</v>
      </c>
      <c r="Q72">
        <v>1</v>
      </c>
      <c r="X72">
        <v>2.42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3</v>
      </c>
      <c r="AG72">
        <v>2.42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ROW(Source!A163)</f>
        <v>163</v>
      </c>
      <c r="B73">
        <v>1473964215</v>
      </c>
      <c r="C73">
        <v>1470265951</v>
      </c>
      <c r="D73">
        <v>1441833845</v>
      </c>
      <c r="E73">
        <v>1</v>
      </c>
      <c r="F73">
        <v>1</v>
      </c>
      <c r="G73">
        <v>15514512</v>
      </c>
      <c r="H73">
        <v>2</v>
      </c>
      <c r="I73" t="s">
        <v>533</v>
      </c>
      <c r="J73" t="s">
        <v>534</v>
      </c>
      <c r="K73" t="s">
        <v>535</v>
      </c>
      <c r="L73">
        <v>1368</v>
      </c>
      <c r="N73">
        <v>1011</v>
      </c>
      <c r="O73" t="s">
        <v>536</v>
      </c>
      <c r="P73" t="s">
        <v>536</v>
      </c>
      <c r="Q73">
        <v>1</v>
      </c>
      <c r="X73">
        <v>0.61</v>
      </c>
      <c r="Y73">
        <v>0</v>
      </c>
      <c r="Z73">
        <v>17.95</v>
      </c>
      <c r="AA73">
        <v>0.05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0.61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ROW(Source!A163)</f>
        <v>163</v>
      </c>
      <c r="B74">
        <v>1473964216</v>
      </c>
      <c r="C74">
        <v>1470265951</v>
      </c>
      <c r="D74">
        <v>1441836514</v>
      </c>
      <c r="E74">
        <v>1</v>
      </c>
      <c r="F74">
        <v>1</v>
      </c>
      <c r="G74">
        <v>15514512</v>
      </c>
      <c r="H74">
        <v>3</v>
      </c>
      <c r="I74" t="s">
        <v>540</v>
      </c>
      <c r="J74" t="s">
        <v>541</v>
      </c>
      <c r="K74" t="s">
        <v>542</v>
      </c>
      <c r="L74">
        <v>1339</v>
      </c>
      <c r="N74">
        <v>1007</v>
      </c>
      <c r="O74" t="s">
        <v>543</v>
      </c>
      <c r="P74" t="s">
        <v>543</v>
      </c>
      <c r="Q74">
        <v>1</v>
      </c>
      <c r="X74">
        <v>1.03</v>
      </c>
      <c r="Y74">
        <v>54.81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1.03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ROW(Source!A164)</f>
        <v>164</v>
      </c>
      <c r="B75">
        <v>1473964217</v>
      </c>
      <c r="C75">
        <v>1470265961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530</v>
      </c>
      <c r="J75" t="s">
        <v>3</v>
      </c>
      <c r="K75" t="s">
        <v>531</v>
      </c>
      <c r="L75">
        <v>1191</v>
      </c>
      <c r="N75">
        <v>1013</v>
      </c>
      <c r="O75" t="s">
        <v>532</v>
      </c>
      <c r="P75" t="s">
        <v>532</v>
      </c>
      <c r="Q75">
        <v>1</v>
      </c>
      <c r="X75">
        <v>10.64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10.64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ROW(Source!A164)</f>
        <v>164</v>
      </c>
      <c r="B76">
        <v>1473964218</v>
      </c>
      <c r="C76">
        <v>1470265961</v>
      </c>
      <c r="D76">
        <v>1441833890</v>
      </c>
      <c r="E76">
        <v>1</v>
      </c>
      <c r="F76">
        <v>1</v>
      </c>
      <c r="G76">
        <v>15514512</v>
      </c>
      <c r="H76">
        <v>2</v>
      </c>
      <c r="I76" t="s">
        <v>595</v>
      </c>
      <c r="J76" t="s">
        <v>596</v>
      </c>
      <c r="K76" t="s">
        <v>597</v>
      </c>
      <c r="L76">
        <v>1368</v>
      </c>
      <c r="N76">
        <v>1011</v>
      </c>
      <c r="O76" t="s">
        <v>536</v>
      </c>
      <c r="P76" t="s">
        <v>536</v>
      </c>
      <c r="Q76">
        <v>1</v>
      </c>
      <c r="X76">
        <v>1.5</v>
      </c>
      <c r="Y76">
        <v>0</v>
      </c>
      <c r="Z76">
        <v>33.799999999999997</v>
      </c>
      <c r="AA76">
        <v>0.54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1.5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ROW(Source!A164)</f>
        <v>164</v>
      </c>
      <c r="B77">
        <v>1473964219</v>
      </c>
      <c r="C77">
        <v>1470265961</v>
      </c>
      <c r="D77">
        <v>1441836514</v>
      </c>
      <c r="E77">
        <v>1</v>
      </c>
      <c r="F77">
        <v>1</v>
      </c>
      <c r="G77">
        <v>15514512</v>
      </c>
      <c r="H77">
        <v>3</v>
      </c>
      <c r="I77" t="s">
        <v>540</v>
      </c>
      <c r="J77" t="s">
        <v>541</v>
      </c>
      <c r="K77" t="s">
        <v>542</v>
      </c>
      <c r="L77">
        <v>1339</v>
      </c>
      <c r="N77">
        <v>1007</v>
      </c>
      <c r="O77" t="s">
        <v>543</v>
      </c>
      <c r="P77" t="s">
        <v>543</v>
      </c>
      <c r="Q77">
        <v>1</v>
      </c>
      <c r="X77">
        <v>1</v>
      </c>
      <c r="Y77">
        <v>54.81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1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ROW(Source!A164)</f>
        <v>164</v>
      </c>
      <c r="B78">
        <v>1473964220</v>
      </c>
      <c r="C78">
        <v>1470265961</v>
      </c>
      <c r="D78">
        <v>1441836517</v>
      </c>
      <c r="E78">
        <v>1</v>
      </c>
      <c r="F78">
        <v>1</v>
      </c>
      <c r="G78">
        <v>15514512</v>
      </c>
      <c r="H78">
        <v>3</v>
      </c>
      <c r="I78" t="s">
        <v>598</v>
      </c>
      <c r="J78" t="s">
        <v>599</v>
      </c>
      <c r="K78" t="s">
        <v>600</v>
      </c>
      <c r="L78">
        <v>1346</v>
      </c>
      <c r="N78">
        <v>1009</v>
      </c>
      <c r="O78" t="s">
        <v>539</v>
      </c>
      <c r="P78" t="s">
        <v>539</v>
      </c>
      <c r="Q78">
        <v>1</v>
      </c>
      <c r="X78">
        <v>0.02</v>
      </c>
      <c r="Y78">
        <v>451.28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0.02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ROW(Source!A164)</f>
        <v>164</v>
      </c>
      <c r="B79">
        <v>1473964222</v>
      </c>
      <c r="C79">
        <v>1470265961</v>
      </c>
      <c r="D79">
        <v>1441821379</v>
      </c>
      <c r="E79">
        <v>15514512</v>
      </c>
      <c r="F79">
        <v>1</v>
      </c>
      <c r="G79">
        <v>15514512</v>
      </c>
      <c r="H79">
        <v>3</v>
      </c>
      <c r="I79" t="s">
        <v>601</v>
      </c>
      <c r="J79" t="s">
        <v>3</v>
      </c>
      <c r="K79" t="s">
        <v>602</v>
      </c>
      <c r="L79">
        <v>1346</v>
      </c>
      <c r="N79">
        <v>1009</v>
      </c>
      <c r="O79" t="s">
        <v>539</v>
      </c>
      <c r="P79" t="s">
        <v>539</v>
      </c>
      <c r="Q79">
        <v>1</v>
      </c>
      <c r="X79">
        <v>0.05</v>
      </c>
      <c r="Y79">
        <v>89.933959999999999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0.05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ROW(Source!A164)</f>
        <v>164</v>
      </c>
      <c r="B80">
        <v>1473964221</v>
      </c>
      <c r="C80">
        <v>1470265961</v>
      </c>
      <c r="D80">
        <v>1441834875</v>
      </c>
      <c r="E80">
        <v>1</v>
      </c>
      <c r="F80">
        <v>1</v>
      </c>
      <c r="G80">
        <v>15514512</v>
      </c>
      <c r="H80">
        <v>3</v>
      </c>
      <c r="I80" t="s">
        <v>603</v>
      </c>
      <c r="J80" t="s">
        <v>604</v>
      </c>
      <c r="K80" t="s">
        <v>605</v>
      </c>
      <c r="L80">
        <v>1346</v>
      </c>
      <c r="N80">
        <v>1009</v>
      </c>
      <c r="O80" t="s">
        <v>539</v>
      </c>
      <c r="P80" t="s">
        <v>539</v>
      </c>
      <c r="Q80">
        <v>1</v>
      </c>
      <c r="X80">
        <v>0.02</v>
      </c>
      <c r="Y80">
        <v>94.64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0.02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ROW(Source!A165)</f>
        <v>165</v>
      </c>
      <c r="B81">
        <v>1473964223</v>
      </c>
      <c r="C81">
        <v>1470268136</v>
      </c>
      <c r="D81">
        <v>1441819193</v>
      </c>
      <c r="E81">
        <v>15514512</v>
      </c>
      <c r="F81">
        <v>1</v>
      </c>
      <c r="G81">
        <v>15514512</v>
      </c>
      <c r="H81">
        <v>1</v>
      </c>
      <c r="I81" t="s">
        <v>530</v>
      </c>
      <c r="J81" t="s">
        <v>3</v>
      </c>
      <c r="K81" t="s">
        <v>531</v>
      </c>
      <c r="L81">
        <v>1191</v>
      </c>
      <c r="N81">
        <v>1013</v>
      </c>
      <c r="O81" t="s">
        <v>532</v>
      </c>
      <c r="P81" t="s">
        <v>532</v>
      </c>
      <c r="Q81">
        <v>1</v>
      </c>
      <c r="X81">
        <v>1.3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3</v>
      </c>
      <c r="AG81">
        <v>1.3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ROW(Source!A165)</f>
        <v>165</v>
      </c>
      <c r="B82">
        <v>1473964224</v>
      </c>
      <c r="C82">
        <v>1470268136</v>
      </c>
      <c r="D82">
        <v>1441833954</v>
      </c>
      <c r="E82">
        <v>1</v>
      </c>
      <c r="F82">
        <v>1</v>
      </c>
      <c r="G82">
        <v>15514512</v>
      </c>
      <c r="H82">
        <v>2</v>
      </c>
      <c r="I82" t="s">
        <v>606</v>
      </c>
      <c r="J82" t="s">
        <v>607</v>
      </c>
      <c r="K82" t="s">
        <v>608</v>
      </c>
      <c r="L82">
        <v>1368</v>
      </c>
      <c r="N82">
        <v>1011</v>
      </c>
      <c r="O82" t="s">
        <v>536</v>
      </c>
      <c r="P82" t="s">
        <v>536</v>
      </c>
      <c r="Q82">
        <v>1</v>
      </c>
      <c r="X82">
        <v>3.44E-2</v>
      </c>
      <c r="Y82">
        <v>0</v>
      </c>
      <c r="Z82">
        <v>59.51</v>
      </c>
      <c r="AA82">
        <v>0.82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3.44E-2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ROW(Source!A165)</f>
        <v>165</v>
      </c>
      <c r="B83">
        <v>1473964225</v>
      </c>
      <c r="C83">
        <v>1470268136</v>
      </c>
      <c r="D83">
        <v>1441836235</v>
      </c>
      <c r="E83">
        <v>1</v>
      </c>
      <c r="F83">
        <v>1</v>
      </c>
      <c r="G83">
        <v>15514512</v>
      </c>
      <c r="H83">
        <v>3</v>
      </c>
      <c r="I83" t="s">
        <v>544</v>
      </c>
      <c r="J83" t="s">
        <v>545</v>
      </c>
      <c r="K83" t="s">
        <v>546</v>
      </c>
      <c r="L83">
        <v>1346</v>
      </c>
      <c r="N83">
        <v>1009</v>
      </c>
      <c r="O83" t="s">
        <v>539</v>
      </c>
      <c r="P83" t="s">
        <v>539</v>
      </c>
      <c r="Q83">
        <v>1</v>
      </c>
      <c r="X83">
        <v>2.5999999999999999E-2</v>
      </c>
      <c r="Y83">
        <v>31.49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2.5999999999999999E-2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ROW(Source!A166)</f>
        <v>166</v>
      </c>
      <c r="B84">
        <v>1473964226</v>
      </c>
      <c r="C84">
        <v>1470268140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530</v>
      </c>
      <c r="J84" t="s">
        <v>3</v>
      </c>
      <c r="K84" t="s">
        <v>531</v>
      </c>
      <c r="L84">
        <v>1191</v>
      </c>
      <c r="N84">
        <v>1013</v>
      </c>
      <c r="O84" t="s">
        <v>532</v>
      </c>
      <c r="P84" t="s">
        <v>532</v>
      </c>
      <c r="Q84">
        <v>1</v>
      </c>
      <c r="X84">
        <v>1.84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3</v>
      </c>
      <c r="AG84">
        <v>1.84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ROW(Source!A166)</f>
        <v>166</v>
      </c>
      <c r="B85">
        <v>1473964227</v>
      </c>
      <c r="C85">
        <v>1470268140</v>
      </c>
      <c r="D85">
        <v>1441833954</v>
      </c>
      <c r="E85">
        <v>1</v>
      </c>
      <c r="F85">
        <v>1</v>
      </c>
      <c r="G85">
        <v>15514512</v>
      </c>
      <c r="H85">
        <v>2</v>
      </c>
      <c r="I85" t="s">
        <v>606</v>
      </c>
      <c r="J85" t="s">
        <v>607</v>
      </c>
      <c r="K85" t="s">
        <v>608</v>
      </c>
      <c r="L85">
        <v>1368</v>
      </c>
      <c r="N85">
        <v>1011</v>
      </c>
      <c r="O85" t="s">
        <v>536</v>
      </c>
      <c r="P85" t="s">
        <v>536</v>
      </c>
      <c r="Q85">
        <v>1</v>
      </c>
      <c r="X85">
        <v>6.88E-2</v>
      </c>
      <c r="Y85">
        <v>0</v>
      </c>
      <c r="Z85">
        <v>59.51</v>
      </c>
      <c r="AA85">
        <v>0.82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6.88E-2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ROW(Source!A166)</f>
        <v>166</v>
      </c>
      <c r="B86">
        <v>1473964228</v>
      </c>
      <c r="C86">
        <v>1470268140</v>
      </c>
      <c r="D86">
        <v>1441836235</v>
      </c>
      <c r="E86">
        <v>1</v>
      </c>
      <c r="F86">
        <v>1</v>
      </c>
      <c r="G86">
        <v>15514512</v>
      </c>
      <c r="H86">
        <v>3</v>
      </c>
      <c r="I86" t="s">
        <v>544</v>
      </c>
      <c r="J86" t="s">
        <v>545</v>
      </c>
      <c r="K86" t="s">
        <v>546</v>
      </c>
      <c r="L86">
        <v>1346</v>
      </c>
      <c r="N86">
        <v>1009</v>
      </c>
      <c r="O86" t="s">
        <v>539</v>
      </c>
      <c r="P86" t="s">
        <v>539</v>
      </c>
      <c r="Q86">
        <v>1</v>
      </c>
      <c r="X86">
        <v>5.2999999999999999E-2</v>
      </c>
      <c r="Y86">
        <v>31.49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5.2999999999999999E-2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ROW(Source!A167)</f>
        <v>167</v>
      </c>
      <c r="B87">
        <v>1473964229</v>
      </c>
      <c r="C87">
        <v>1470265968</v>
      </c>
      <c r="D87">
        <v>1441819193</v>
      </c>
      <c r="E87">
        <v>15514512</v>
      </c>
      <c r="F87">
        <v>1</v>
      </c>
      <c r="G87">
        <v>15514512</v>
      </c>
      <c r="H87">
        <v>1</v>
      </c>
      <c r="I87" t="s">
        <v>530</v>
      </c>
      <c r="J87" t="s">
        <v>3</v>
      </c>
      <c r="K87" t="s">
        <v>531</v>
      </c>
      <c r="L87">
        <v>1191</v>
      </c>
      <c r="N87">
        <v>1013</v>
      </c>
      <c r="O87" t="s">
        <v>532</v>
      </c>
      <c r="P87" t="s">
        <v>532</v>
      </c>
      <c r="Q87">
        <v>1</v>
      </c>
      <c r="X87">
        <v>0.66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1</v>
      </c>
      <c r="AF87" t="s">
        <v>3</v>
      </c>
      <c r="AG87">
        <v>0.66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ROW(Source!A167)</f>
        <v>167</v>
      </c>
      <c r="B88">
        <v>1473964230</v>
      </c>
      <c r="C88">
        <v>1470265968</v>
      </c>
      <c r="D88">
        <v>1441836235</v>
      </c>
      <c r="E88">
        <v>1</v>
      </c>
      <c r="F88">
        <v>1</v>
      </c>
      <c r="G88">
        <v>15514512</v>
      </c>
      <c r="H88">
        <v>3</v>
      </c>
      <c r="I88" t="s">
        <v>544</v>
      </c>
      <c r="J88" t="s">
        <v>545</v>
      </c>
      <c r="K88" t="s">
        <v>546</v>
      </c>
      <c r="L88">
        <v>1346</v>
      </c>
      <c r="N88">
        <v>1009</v>
      </c>
      <c r="O88" t="s">
        <v>539</v>
      </c>
      <c r="P88" t="s">
        <v>539</v>
      </c>
      <c r="Q88">
        <v>1</v>
      </c>
      <c r="X88">
        <v>0.03</v>
      </c>
      <c r="Y88">
        <v>31.49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0.03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ROW(Source!A168)</f>
        <v>168</v>
      </c>
      <c r="B89">
        <v>1473964231</v>
      </c>
      <c r="C89">
        <v>1470265975</v>
      </c>
      <c r="D89">
        <v>1441819193</v>
      </c>
      <c r="E89">
        <v>15514512</v>
      </c>
      <c r="F89">
        <v>1</v>
      </c>
      <c r="G89">
        <v>15514512</v>
      </c>
      <c r="H89">
        <v>1</v>
      </c>
      <c r="I89" t="s">
        <v>530</v>
      </c>
      <c r="J89" t="s">
        <v>3</v>
      </c>
      <c r="K89" t="s">
        <v>531</v>
      </c>
      <c r="L89">
        <v>1191</v>
      </c>
      <c r="N89">
        <v>1013</v>
      </c>
      <c r="O89" t="s">
        <v>532</v>
      </c>
      <c r="P89" t="s">
        <v>532</v>
      </c>
      <c r="Q89">
        <v>1</v>
      </c>
      <c r="X89">
        <v>0.41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20</v>
      </c>
      <c r="AG89">
        <v>1.64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ROW(Source!A169)</f>
        <v>169</v>
      </c>
      <c r="B90">
        <v>1473964232</v>
      </c>
      <c r="C90">
        <v>1470265979</v>
      </c>
      <c r="D90">
        <v>1441819193</v>
      </c>
      <c r="E90">
        <v>15514512</v>
      </c>
      <c r="F90">
        <v>1</v>
      </c>
      <c r="G90">
        <v>15514512</v>
      </c>
      <c r="H90">
        <v>1</v>
      </c>
      <c r="I90" t="s">
        <v>530</v>
      </c>
      <c r="J90" t="s">
        <v>3</v>
      </c>
      <c r="K90" t="s">
        <v>531</v>
      </c>
      <c r="L90">
        <v>1191</v>
      </c>
      <c r="N90">
        <v>1013</v>
      </c>
      <c r="O90" t="s">
        <v>532</v>
      </c>
      <c r="P90" t="s">
        <v>532</v>
      </c>
      <c r="Q90">
        <v>1</v>
      </c>
      <c r="X90">
        <v>0.66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3</v>
      </c>
      <c r="AG90">
        <v>0.66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ROW(Source!A169)</f>
        <v>169</v>
      </c>
      <c r="B91">
        <v>1473964233</v>
      </c>
      <c r="C91">
        <v>1470265979</v>
      </c>
      <c r="D91">
        <v>1441836235</v>
      </c>
      <c r="E91">
        <v>1</v>
      </c>
      <c r="F91">
        <v>1</v>
      </c>
      <c r="G91">
        <v>15514512</v>
      </c>
      <c r="H91">
        <v>3</v>
      </c>
      <c r="I91" t="s">
        <v>544</v>
      </c>
      <c r="J91" t="s">
        <v>545</v>
      </c>
      <c r="K91" t="s">
        <v>546</v>
      </c>
      <c r="L91">
        <v>1346</v>
      </c>
      <c r="N91">
        <v>1009</v>
      </c>
      <c r="O91" t="s">
        <v>539</v>
      </c>
      <c r="P91" t="s">
        <v>539</v>
      </c>
      <c r="Q91">
        <v>1</v>
      </c>
      <c r="X91">
        <v>0.03</v>
      </c>
      <c r="Y91">
        <v>31.49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0.03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ROW(Source!A170)</f>
        <v>170</v>
      </c>
      <c r="B92">
        <v>1473964234</v>
      </c>
      <c r="C92">
        <v>1470265986</v>
      </c>
      <c r="D92">
        <v>1441819193</v>
      </c>
      <c r="E92">
        <v>15514512</v>
      </c>
      <c r="F92">
        <v>1</v>
      </c>
      <c r="G92">
        <v>15514512</v>
      </c>
      <c r="H92">
        <v>1</v>
      </c>
      <c r="I92" t="s">
        <v>530</v>
      </c>
      <c r="J92" t="s">
        <v>3</v>
      </c>
      <c r="K92" t="s">
        <v>531</v>
      </c>
      <c r="L92">
        <v>1191</v>
      </c>
      <c r="N92">
        <v>1013</v>
      </c>
      <c r="O92" t="s">
        <v>532</v>
      </c>
      <c r="P92" t="s">
        <v>532</v>
      </c>
      <c r="Q92">
        <v>1</v>
      </c>
      <c r="X92">
        <v>0.41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176</v>
      </c>
      <c r="AG92">
        <v>1.23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ROW(Source!A171)</f>
        <v>171</v>
      </c>
      <c r="B93">
        <v>1473964235</v>
      </c>
      <c r="C93">
        <v>1470265990</v>
      </c>
      <c r="D93">
        <v>1441819193</v>
      </c>
      <c r="E93">
        <v>15514512</v>
      </c>
      <c r="F93">
        <v>1</v>
      </c>
      <c r="G93">
        <v>15514512</v>
      </c>
      <c r="H93">
        <v>1</v>
      </c>
      <c r="I93" t="s">
        <v>530</v>
      </c>
      <c r="J93" t="s">
        <v>3</v>
      </c>
      <c r="K93" t="s">
        <v>531</v>
      </c>
      <c r="L93">
        <v>1191</v>
      </c>
      <c r="N93">
        <v>1013</v>
      </c>
      <c r="O93" t="s">
        <v>532</v>
      </c>
      <c r="P93" t="s">
        <v>532</v>
      </c>
      <c r="Q93">
        <v>1</v>
      </c>
      <c r="X93">
        <v>0.14000000000000001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0.14000000000000001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ROW(Source!A171)</f>
        <v>171</v>
      </c>
      <c r="B94">
        <v>1473964236</v>
      </c>
      <c r="C94">
        <v>1470265990</v>
      </c>
      <c r="D94">
        <v>1441834213</v>
      </c>
      <c r="E94">
        <v>1</v>
      </c>
      <c r="F94">
        <v>1</v>
      </c>
      <c r="G94">
        <v>15514512</v>
      </c>
      <c r="H94">
        <v>2</v>
      </c>
      <c r="I94" t="s">
        <v>609</v>
      </c>
      <c r="J94" t="s">
        <v>610</v>
      </c>
      <c r="K94" t="s">
        <v>611</v>
      </c>
      <c r="L94">
        <v>1368</v>
      </c>
      <c r="N94">
        <v>1011</v>
      </c>
      <c r="O94" t="s">
        <v>536</v>
      </c>
      <c r="P94" t="s">
        <v>536</v>
      </c>
      <c r="Q94">
        <v>1</v>
      </c>
      <c r="X94">
        <v>0.03</v>
      </c>
      <c r="Y94">
        <v>0</v>
      </c>
      <c r="Z94">
        <v>7.68</v>
      </c>
      <c r="AA94">
        <v>0.05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0.03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ROW(Source!A171)</f>
        <v>171</v>
      </c>
      <c r="B95">
        <v>1473964237</v>
      </c>
      <c r="C95">
        <v>1470265990</v>
      </c>
      <c r="D95">
        <v>1441836235</v>
      </c>
      <c r="E95">
        <v>1</v>
      </c>
      <c r="F95">
        <v>1</v>
      </c>
      <c r="G95">
        <v>15514512</v>
      </c>
      <c r="H95">
        <v>3</v>
      </c>
      <c r="I95" t="s">
        <v>544</v>
      </c>
      <c r="J95" t="s">
        <v>545</v>
      </c>
      <c r="K95" t="s">
        <v>546</v>
      </c>
      <c r="L95">
        <v>1346</v>
      </c>
      <c r="N95">
        <v>1009</v>
      </c>
      <c r="O95" t="s">
        <v>539</v>
      </c>
      <c r="P95" t="s">
        <v>539</v>
      </c>
      <c r="Q95">
        <v>1</v>
      </c>
      <c r="X95">
        <v>7.0000000000000007E-2</v>
      </c>
      <c r="Y95">
        <v>31.49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7.0000000000000007E-2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ROW(Source!A172)</f>
        <v>172</v>
      </c>
      <c r="B96">
        <v>1473964238</v>
      </c>
      <c r="C96">
        <v>1470266000</v>
      </c>
      <c r="D96">
        <v>1441819193</v>
      </c>
      <c r="E96">
        <v>15514512</v>
      </c>
      <c r="F96">
        <v>1</v>
      </c>
      <c r="G96">
        <v>15514512</v>
      </c>
      <c r="H96">
        <v>1</v>
      </c>
      <c r="I96" t="s">
        <v>530</v>
      </c>
      <c r="J96" t="s">
        <v>3</v>
      </c>
      <c r="K96" t="s">
        <v>531</v>
      </c>
      <c r="L96">
        <v>1191</v>
      </c>
      <c r="N96">
        <v>1013</v>
      </c>
      <c r="O96" t="s">
        <v>532</v>
      </c>
      <c r="P96" t="s">
        <v>532</v>
      </c>
      <c r="Q96">
        <v>1</v>
      </c>
      <c r="X96">
        <v>1.02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3</v>
      </c>
      <c r="AG96">
        <v>1.02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ROW(Source!A172)</f>
        <v>172</v>
      </c>
      <c r="B97">
        <v>1473964239</v>
      </c>
      <c r="C97">
        <v>1470266000</v>
      </c>
      <c r="D97">
        <v>1441833954</v>
      </c>
      <c r="E97">
        <v>1</v>
      </c>
      <c r="F97">
        <v>1</v>
      </c>
      <c r="G97">
        <v>15514512</v>
      </c>
      <c r="H97">
        <v>2</v>
      </c>
      <c r="I97" t="s">
        <v>606</v>
      </c>
      <c r="J97" t="s">
        <v>607</v>
      </c>
      <c r="K97" t="s">
        <v>608</v>
      </c>
      <c r="L97">
        <v>1368</v>
      </c>
      <c r="N97">
        <v>1011</v>
      </c>
      <c r="O97" t="s">
        <v>536</v>
      </c>
      <c r="P97" t="s">
        <v>536</v>
      </c>
      <c r="Q97">
        <v>1</v>
      </c>
      <c r="X97">
        <v>0.06</v>
      </c>
      <c r="Y97">
        <v>0</v>
      </c>
      <c r="Z97">
        <v>59.51</v>
      </c>
      <c r="AA97">
        <v>0.82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0.06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ROW(Source!A172)</f>
        <v>172</v>
      </c>
      <c r="B98">
        <v>1473964240</v>
      </c>
      <c r="C98">
        <v>1470266000</v>
      </c>
      <c r="D98">
        <v>1441836235</v>
      </c>
      <c r="E98">
        <v>1</v>
      </c>
      <c r="F98">
        <v>1</v>
      </c>
      <c r="G98">
        <v>15514512</v>
      </c>
      <c r="H98">
        <v>3</v>
      </c>
      <c r="I98" t="s">
        <v>544</v>
      </c>
      <c r="J98" t="s">
        <v>545</v>
      </c>
      <c r="K98" t="s">
        <v>546</v>
      </c>
      <c r="L98">
        <v>1346</v>
      </c>
      <c r="N98">
        <v>1009</v>
      </c>
      <c r="O98" t="s">
        <v>539</v>
      </c>
      <c r="P98" t="s">
        <v>539</v>
      </c>
      <c r="Q98">
        <v>1</v>
      </c>
      <c r="X98">
        <v>0.02</v>
      </c>
      <c r="Y98">
        <v>31.49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0.02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ROW(Source!A173)</f>
        <v>173</v>
      </c>
      <c r="B99">
        <v>1473964241</v>
      </c>
      <c r="C99">
        <v>1470266010</v>
      </c>
      <c r="D99">
        <v>1441819193</v>
      </c>
      <c r="E99">
        <v>15514512</v>
      </c>
      <c r="F99">
        <v>1</v>
      </c>
      <c r="G99">
        <v>15514512</v>
      </c>
      <c r="H99">
        <v>1</v>
      </c>
      <c r="I99" t="s">
        <v>530</v>
      </c>
      <c r="J99" t="s">
        <v>3</v>
      </c>
      <c r="K99" t="s">
        <v>531</v>
      </c>
      <c r="L99">
        <v>1191</v>
      </c>
      <c r="N99">
        <v>1013</v>
      </c>
      <c r="O99" t="s">
        <v>532</v>
      </c>
      <c r="P99" t="s">
        <v>532</v>
      </c>
      <c r="Q99">
        <v>1</v>
      </c>
      <c r="X99">
        <v>11.04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3</v>
      </c>
      <c r="AG99">
        <v>11.04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ROW(Source!A173)</f>
        <v>173</v>
      </c>
      <c r="B100">
        <v>1473964242</v>
      </c>
      <c r="C100">
        <v>1470266010</v>
      </c>
      <c r="D100">
        <v>1441834258</v>
      </c>
      <c r="E100">
        <v>1</v>
      </c>
      <c r="F100">
        <v>1</v>
      </c>
      <c r="G100">
        <v>15514512</v>
      </c>
      <c r="H100">
        <v>2</v>
      </c>
      <c r="I100" t="s">
        <v>573</v>
      </c>
      <c r="J100" t="s">
        <v>574</v>
      </c>
      <c r="K100" t="s">
        <v>575</v>
      </c>
      <c r="L100">
        <v>1368</v>
      </c>
      <c r="N100">
        <v>1011</v>
      </c>
      <c r="O100" t="s">
        <v>536</v>
      </c>
      <c r="P100" t="s">
        <v>536</v>
      </c>
      <c r="Q100">
        <v>1</v>
      </c>
      <c r="X100">
        <v>2.42</v>
      </c>
      <c r="Y100">
        <v>0</v>
      </c>
      <c r="Z100">
        <v>1303.01</v>
      </c>
      <c r="AA100">
        <v>826.2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2.42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ROW(Source!A173)</f>
        <v>173</v>
      </c>
      <c r="B101">
        <v>1473964243</v>
      </c>
      <c r="C101">
        <v>1470266010</v>
      </c>
      <c r="D101">
        <v>1441836235</v>
      </c>
      <c r="E101">
        <v>1</v>
      </c>
      <c r="F101">
        <v>1</v>
      </c>
      <c r="G101">
        <v>15514512</v>
      </c>
      <c r="H101">
        <v>3</v>
      </c>
      <c r="I101" t="s">
        <v>544</v>
      </c>
      <c r="J101" t="s">
        <v>545</v>
      </c>
      <c r="K101" t="s">
        <v>546</v>
      </c>
      <c r="L101">
        <v>1346</v>
      </c>
      <c r="N101">
        <v>1009</v>
      </c>
      <c r="O101" t="s">
        <v>539</v>
      </c>
      <c r="P101" t="s">
        <v>539</v>
      </c>
      <c r="Q101">
        <v>1</v>
      </c>
      <c r="X101">
        <v>0.2477</v>
      </c>
      <c r="Y101">
        <v>31.49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0.2477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ROW(Source!A174)</f>
        <v>174</v>
      </c>
      <c r="B102">
        <v>1473964244</v>
      </c>
      <c r="C102">
        <v>1470266020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530</v>
      </c>
      <c r="J102" t="s">
        <v>3</v>
      </c>
      <c r="K102" t="s">
        <v>531</v>
      </c>
      <c r="L102">
        <v>1191</v>
      </c>
      <c r="N102">
        <v>1013</v>
      </c>
      <c r="O102" t="s">
        <v>532</v>
      </c>
      <c r="P102" t="s">
        <v>532</v>
      </c>
      <c r="Q102">
        <v>1</v>
      </c>
      <c r="X102">
        <v>0.95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3</v>
      </c>
      <c r="AG102">
        <v>0.95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ROW(Source!A174)</f>
        <v>174</v>
      </c>
      <c r="B103">
        <v>1473964245</v>
      </c>
      <c r="C103">
        <v>1470266020</v>
      </c>
      <c r="D103">
        <v>1441834258</v>
      </c>
      <c r="E103">
        <v>1</v>
      </c>
      <c r="F103">
        <v>1</v>
      </c>
      <c r="G103">
        <v>15514512</v>
      </c>
      <c r="H103">
        <v>2</v>
      </c>
      <c r="I103" t="s">
        <v>573</v>
      </c>
      <c r="J103" t="s">
        <v>574</v>
      </c>
      <c r="K103" t="s">
        <v>575</v>
      </c>
      <c r="L103">
        <v>1368</v>
      </c>
      <c r="N103">
        <v>1011</v>
      </c>
      <c r="O103" t="s">
        <v>536</v>
      </c>
      <c r="P103" t="s">
        <v>536</v>
      </c>
      <c r="Q103">
        <v>1</v>
      </c>
      <c r="X103">
        <v>0.74</v>
      </c>
      <c r="Y103">
        <v>0</v>
      </c>
      <c r="Z103">
        <v>1303.01</v>
      </c>
      <c r="AA103">
        <v>826.2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0.74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ROW(Source!A174)</f>
        <v>174</v>
      </c>
      <c r="B104">
        <v>1473964246</v>
      </c>
      <c r="C104">
        <v>1470266020</v>
      </c>
      <c r="D104">
        <v>1441836235</v>
      </c>
      <c r="E104">
        <v>1</v>
      </c>
      <c r="F104">
        <v>1</v>
      </c>
      <c r="G104">
        <v>15514512</v>
      </c>
      <c r="H104">
        <v>3</v>
      </c>
      <c r="I104" t="s">
        <v>544</v>
      </c>
      <c r="J104" t="s">
        <v>545</v>
      </c>
      <c r="K104" t="s">
        <v>546</v>
      </c>
      <c r="L104">
        <v>1346</v>
      </c>
      <c r="N104">
        <v>1009</v>
      </c>
      <c r="O104" t="s">
        <v>539</v>
      </c>
      <c r="P104" t="s">
        <v>539</v>
      </c>
      <c r="Q104">
        <v>1</v>
      </c>
      <c r="X104">
        <v>0.1</v>
      </c>
      <c r="Y104">
        <v>31.49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0.1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ROW(Source!A175)</f>
        <v>175</v>
      </c>
      <c r="B105">
        <v>1473964247</v>
      </c>
      <c r="C105">
        <v>1470266030</v>
      </c>
      <c r="D105">
        <v>1441819193</v>
      </c>
      <c r="E105">
        <v>15514512</v>
      </c>
      <c r="F105">
        <v>1</v>
      </c>
      <c r="G105">
        <v>15514512</v>
      </c>
      <c r="H105">
        <v>1</v>
      </c>
      <c r="I105" t="s">
        <v>530</v>
      </c>
      <c r="J105" t="s">
        <v>3</v>
      </c>
      <c r="K105" t="s">
        <v>531</v>
      </c>
      <c r="L105">
        <v>1191</v>
      </c>
      <c r="N105">
        <v>1013</v>
      </c>
      <c r="O105" t="s">
        <v>532</v>
      </c>
      <c r="P105" t="s">
        <v>532</v>
      </c>
      <c r="Q105">
        <v>1</v>
      </c>
      <c r="X105">
        <v>0.95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3</v>
      </c>
      <c r="AG105">
        <v>0.95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ROW(Source!A175)</f>
        <v>175</v>
      </c>
      <c r="B106">
        <v>1473964248</v>
      </c>
      <c r="C106">
        <v>1470266030</v>
      </c>
      <c r="D106">
        <v>1441836187</v>
      </c>
      <c r="E106">
        <v>1</v>
      </c>
      <c r="F106">
        <v>1</v>
      </c>
      <c r="G106">
        <v>15514512</v>
      </c>
      <c r="H106">
        <v>3</v>
      </c>
      <c r="I106" t="s">
        <v>558</v>
      </c>
      <c r="J106" t="s">
        <v>559</v>
      </c>
      <c r="K106" t="s">
        <v>560</v>
      </c>
      <c r="L106">
        <v>1346</v>
      </c>
      <c r="N106">
        <v>1009</v>
      </c>
      <c r="O106" t="s">
        <v>539</v>
      </c>
      <c r="P106" t="s">
        <v>539</v>
      </c>
      <c r="Q106">
        <v>1</v>
      </c>
      <c r="X106">
        <v>2.9299999999999999E-3</v>
      </c>
      <c r="Y106">
        <v>424.66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2.9299999999999999E-3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ROW(Source!A175)</f>
        <v>175</v>
      </c>
      <c r="B107">
        <v>1473964249</v>
      </c>
      <c r="C107">
        <v>1470266030</v>
      </c>
      <c r="D107">
        <v>1441836235</v>
      </c>
      <c r="E107">
        <v>1</v>
      </c>
      <c r="F107">
        <v>1</v>
      </c>
      <c r="G107">
        <v>15514512</v>
      </c>
      <c r="H107">
        <v>3</v>
      </c>
      <c r="I107" t="s">
        <v>544</v>
      </c>
      <c r="J107" t="s">
        <v>545</v>
      </c>
      <c r="K107" t="s">
        <v>546</v>
      </c>
      <c r="L107">
        <v>1346</v>
      </c>
      <c r="N107">
        <v>1009</v>
      </c>
      <c r="O107" t="s">
        <v>539</v>
      </c>
      <c r="P107" t="s">
        <v>539</v>
      </c>
      <c r="Q107">
        <v>1</v>
      </c>
      <c r="X107">
        <v>3.7999999999999999E-2</v>
      </c>
      <c r="Y107">
        <v>31.49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3.7999999999999999E-2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ROW(Source!A176)</f>
        <v>176</v>
      </c>
      <c r="B108">
        <v>1473964250</v>
      </c>
      <c r="C108">
        <v>1470266040</v>
      </c>
      <c r="D108">
        <v>1441819193</v>
      </c>
      <c r="E108">
        <v>15514512</v>
      </c>
      <c r="F108">
        <v>1</v>
      </c>
      <c r="G108">
        <v>15514512</v>
      </c>
      <c r="H108">
        <v>1</v>
      </c>
      <c r="I108" t="s">
        <v>530</v>
      </c>
      <c r="J108" t="s">
        <v>3</v>
      </c>
      <c r="K108" t="s">
        <v>531</v>
      </c>
      <c r="L108">
        <v>1191</v>
      </c>
      <c r="N108">
        <v>1013</v>
      </c>
      <c r="O108" t="s">
        <v>532</v>
      </c>
      <c r="P108" t="s">
        <v>532</v>
      </c>
      <c r="Q108">
        <v>1</v>
      </c>
      <c r="X108">
        <v>0.37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1</v>
      </c>
      <c r="AF108" t="s">
        <v>38</v>
      </c>
      <c r="AG108">
        <v>0.74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ROW(Source!A176)</f>
        <v>176</v>
      </c>
      <c r="B109">
        <v>1473964251</v>
      </c>
      <c r="C109">
        <v>1470266040</v>
      </c>
      <c r="D109">
        <v>1441834258</v>
      </c>
      <c r="E109">
        <v>1</v>
      </c>
      <c r="F109">
        <v>1</v>
      </c>
      <c r="G109">
        <v>15514512</v>
      </c>
      <c r="H109">
        <v>2</v>
      </c>
      <c r="I109" t="s">
        <v>573</v>
      </c>
      <c r="J109" t="s">
        <v>574</v>
      </c>
      <c r="K109" t="s">
        <v>575</v>
      </c>
      <c r="L109">
        <v>1368</v>
      </c>
      <c r="N109">
        <v>1011</v>
      </c>
      <c r="O109" t="s">
        <v>536</v>
      </c>
      <c r="P109" t="s">
        <v>536</v>
      </c>
      <c r="Q109">
        <v>1</v>
      </c>
      <c r="X109">
        <v>0.06</v>
      </c>
      <c r="Y109">
        <v>0</v>
      </c>
      <c r="Z109">
        <v>1303.01</v>
      </c>
      <c r="AA109">
        <v>826.2</v>
      </c>
      <c r="AB109">
        <v>0</v>
      </c>
      <c r="AC109">
        <v>0</v>
      </c>
      <c r="AD109">
        <v>1</v>
      </c>
      <c r="AE109">
        <v>0</v>
      </c>
      <c r="AF109" t="s">
        <v>38</v>
      </c>
      <c r="AG109">
        <v>0.12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ROW(Source!A177)</f>
        <v>177</v>
      </c>
      <c r="B110">
        <v>1473964252</v>
      </c>
      <c r="C110">
        <v>1470266047</v>
      </c>
      <c r="D110">
        <v>1441819193</v>
      </c>
      <c r="E110">
        <v>15514512</v>
      </c>
      <c r="F110">
        <v>1</v>
      </c>
      <c r="G110">
        <v>15514512</v>
      </c>
      <c r="H110">
        <v>1</v>
      </c>
      <c r="I110" t="s">
        <v>530</v>
      </c>
      <c r="J110" t="s">
        <v>3</v>
      </c>
      <c r="K110" t="s">
        <v>531</v>
      </c>
      <c r="L110">
        <v>1191</v>
      </c>
      <c r="N110">
        <v>1013</v>
      </c>
      <c r="O110" t="s">
        <v>532</v>
      </c>
      <c r="P110" t="s">
        <v>532</v>
      </c>
      <c r="Q110">
        <v>1</v>
      </c>
      <c r="X110">
        <v>0.37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1</v>
      </c>
      <c r="AF110" t="s">
        <v>38</v>
      </c>
      <c r="AG110">
        <v>0.74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ROW(Source!A177)</f>
        <v>177</v>
      </c>
      <c r="B111">
        <v>1473964253</v>
      </c>
      <c r="C111">
        <v>1470266047</v>
      </c>
      <c r="D111">
        <v>1441834258</v>
      </c>
      <c r="E111">
        <v>1</v>
      </c>
      <c r="F111">
        <v>1</v>
      </c>
      <c r="G111">
        <v>15514512</v>
      </c>
      <c r="H111">
        <v>2</v>
      </c>
      <c r="I111" t="s">
        <v>573</v>
      </c>
      <c r="J111" t="s">
        <v>574</v>
      </c>
      <c r="K111" t="s">
        <v>575</v>
      </c>
      <c r="L111">
        <v>1368</v>
      </c>
      <c r="N111">
        <v>1011</v>
      </c>
      <c r="O111" t="s">
        <v>536</v>
      </c>
      <c r="P111" t="s">
        <v>536</v>
      </c>
      <c r="Q111">
        <v>1</v>
      </c>
      <c r="X111">
        <v>0.06</v>
      </c>
      <c r="Y111">
        <v>0</v>
      </c>
      <c r="Z111">
        <v>1303.01</v>
      </c>
      <c r="AA111">
        <v>826.2</v>
      </c>
      <c r="AB111">
        <v>0</v>
      </c>
      <c r="AC111">
        <v>0</v>
      </c>
      <c r="AD111">
        <v>1</v>
      </c>
      <c r="AE111">
        <v>0</v>
      </c>
      <c r="AF111" t="s">
        <v>38</v>
      </c>
      <c r="AG111">
        <v>0.12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ROW(Source!A178)</f>
        <v>178</v>
      </c>
      <c r="B112">
        <v>1473964254</v>
      </c>
      <c r="C112">
        <v>1470266054</v>
      </c>
      <c r="D112">
        <v>1441819193</v>
      </c>
      <c r="E112">
        <v>15514512</v>
      </c>
      <c r="F112">
        <v>1</v>
      </c>
      <c r="G112">
        <v>15514512</v>
      </c>
      <c r="H112">
        <v>1</v>
      </c>
      <c r="I112" t="s">
        <v>530</v>
      </c>
      <c r="J112" t="s">
        <v>3</v>
      </c>
      <c r="K112" t="s">
        <v>531</v>
      </c>
      <c r="L112">
        <v>1191</v>
      </c>
      <c r="N112">
        <v>1013</v>
      </c>
      <c r="O112" t="s">
        <v>532</v>
      </c>
      <c r="P112" t="s">
        <v>532</v>
      </c>
      <c r="Q112">
        <v>1</v>
      </c>
      <c r="X112">
        <v>2.33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1</v>
      </c>
      <c r="AF112" t="s">
        <v>38</v>
      </c>
      <c r="AG112">
        <v>4.66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ROW(Source!A179)</f>
        <v>179</v>
      </c>
      <c r="B113">
        <v>1473964255</v>
      </c>
      <c r="C113">
        <v>1470266058</v>
      </c>
      <c r="D113">
        <v>1441819193</v>
      </c>
      <c r="E113">
        <v>15514512</v>
      </c>
      <c r="F113">
        <v>1</v>
      </c>
      <c r="G113">
        <v>15514512</v>
      </c>
      <c r="H113">
        <v>1</v>
      </c>
      <c r="I113" t="s">
        <v>530</v>
      </c>
      <c r="J113" t="s">
        <v>3</v>
      </c>
      <c r="K113" t="s">
        <v>531</v>
      </c>
      <c r="L113">
        <v>1191</v>
      </c>
      <c r="N113">
        <v>1013</v>
      </c>
      <c r="O113" t="s">
        <v>532</v>
      </c>
      <c r="P113" t="s">
        <v>532</v>
      </c>
      <c r="Q113">
        <v>1</v>
      </c>
      <c r="X113">
        <v>3.6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3</v>
      </c>
      <c r="AG113">
        <v>3.6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ROW(Source!A179)</f>
        <v>179</v>
      </c>
      <c r="B114">
        <v>1473964256</v>
      </c>
      <c r="C114">
        <v>1470266058</v>
      </c>
      <c r="D114">
        <v>1441836235</v>
      </c>
      <c r="E114">
        <v>1</v>
      </c>
      <c r="F114">
        <v>1</v>
      </c>
      <c r="G114">
        <v>15514512</v>
      </c>
      <c r="H114">
        <v>3</v>
      </c>
      <c r="I114" t="s">
        <v>544</v>
      </c>
      <c r="J114" t="s">
        <v>545</v>
      </c>
      <c r="K114" t="s">
        <v>546</v>
      </c>
      <c r="L114">
        <v>1346</v>
      </c>
      <c r="N114">
        <v>1009</v>
      </c>
      <c r="O114" t="s">
        <v>539</v>
      </c>
      <c r="P114" t="s">
        <v>539</v>
      </c>
      <c r="Q114">
        <v>1</v>
      </c>
      <c r="X114">
        <v>1.2E-2</v>
      </c>
      <c r="Y114">
        <v>31.49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1.2E-2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ROW(Source!A179)</f>
        <v>179</v>
      </c>
      <c r="B115">
        <v>1473964257</v>
      </c>
      <c r="C115">
        <v>1470266058</v>
      </c>
      <c r="D115">
        <v>1441821340</v>
      </c>
      <c r="E115">
        <v>15514512</v>
      </c>
      <c r="F115">
        <v>1</v>
      </c>
      <c r="G115">
        <v>15514512</v>
      </c>
      <c r="H115">
        <v>3</v>
      </c>
      <c r="I115" t="s">
        <v>612</v>
      </c>
      <c r="J115" t="s">
        <v>3</v>
      </c>
      <c r="K115" t="s">
        <v>613</v>
      </c>
      <c r="L115">
        <v>1354</v>
      </c>
      <c r="N115">
        <v>16987630</v>
      </c>
      <c r="O115" t="s">
        <v>32</v>
      </c>
      <c r="P115" t="s">
        <v>32</v>
      </c>
      <c r="Q115">
        <v>1</v>
      </c>
      <c r="X115">
        <v>10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 t="s">
        <v>3</v>
      </c>
      <c r="AG115">
        <v>10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ROW(Source!A216)</f>
        <v>216</v>
      </c>
      <c r="B116">
        <v>1473964258</v>
      </c>
      <c r="C116">
        <v>1470266069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530</v>
      </c>
      <c r="J116" t="s">
        <v>3</v>
      </c>
      <c r="K116" t="s">
        <v>531</v>
      </c>
      <c r="L116">
        <v>1191</v>
      </c>
      <c r="N116">
        <v>1013</v>
      </c>
      <c r="O116" t="s">
        <v>532</v>
      </c>
      <c r="P116" t="s">
        <v>532</v>
      </c>
      <c r="Q116">
        <v>1</v>
      </c>
      <c r="X116">
        <v>764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218</v>
      </c>
      <c r="AG116">
        <v>254.66666666666666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ROW(Source!A216)</f>
        <v>216</v>
      </c>
      <c r="B117">
        <v>1473964259</v>
      </c>
      <c r="C117">
        <v>1470266069</v>
      </c>
      <c r="D117">
        <v>1441835475</v>
      </c>
      <c r="E117">
        <v>1</v>
      </c>
      <c r="F117">
        <v>1</v>
      </c>
      <c r="G117">
        <v>15514512</v>
      </c>
      <c r="H117">
        <v>3</v>
      </c>
      <c r="I117" t="s">
        <v>614</v>
      </c>
      <c r="J117" t="s">
        <v>615</v>
      </c>
      <c r="K117" t="s">
        <v>616</v>
      </c>
      <c r="L117">
        <v>1348</v>
      </c>
      <c r="N117">
        <v>1009</v>
      </c>
      <c r="O117" t="s">
        <v>557</v>
      </c>
      <c r="P117" t="s">
        <v>557</v>
      </c>
      <c r="Q117">
        <v>1000</v>
      </c>
      <c r="X117">
        <v>9.4000000000000004E-3</v>
      </c>
      <c r="Y117">
        <v>155908.07999999999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218</v>
      </c>
      <c r="AG117">
        <v>3.1333333333333335E-3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ROW(Source!A216)</f>
        <v>216</v>
      </c>
      <c r="B118">
        <v>1473964260</v>
      </c>
      <c r="C118">
        <v>1470266069</v>
      </c>
      <c r="D118">
        <v>1441835549</v>
      </c>
      <c r="E118">
        <v>1</v>
      </c>
      <c r="F118">
        <v>1</v>
      </c>
      <c r="G118">
        <v>15514512</v>
      </c>
      <c r="H118">
        <v>3</v>
      </c>
      <c r="I118" t="s">
        <v>617</v>
      </c>
      <c r="J118" t="s">
        <v>618</v>
      </c>
      <c r="K118" t="s">
        <v>619</v>
      </c>
      <c r="L118">
        <v>1348</v>
      </c>
      <c r="N118">
        <v>1009</v>
      </c>
      <c r="O118" t="s">
        <v>557</v>
      </c>
      <c r="P118" t="s">
        <v>557</v>
      </c>
      <c r="Q118">
        <v>1000</v>
      </c>
      <c r="X118">
        <v>1.1999999999999999E-3</v>
      </c>
      <c r="Y118">
        <v>194655.19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218</v>
      </c>
      <c r="AG118">
        <v>3.9999999999999996E-4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ROW(Source!A216)</f>
        <v>216</v>
      </c>
      <c r="B119">
        <v>1473964261</v>
      </c>
      <c r="C119">
        <v>1470266069</v>
      </c>
      <c r="D119">
        <v>1441836325</v>
      </c>
      <c r="E119">
        <v>1</v>
      </c>
      <c r="F119">
        <v>1</v>
      </c>
      <c r="G119">
        <v>15514512</v>
      </c>
      <c r="H119">
        <v>3</v>
      </c>
      <c r="I119" t="s">
        <v>620</v>
      </c>
      <c r="J119" t="s">
        <v>621</v>
      </c>
      <c r="K119" t="s">
        <v>622</v>
      </c>
      <c r="L119">
        <v>1348</v>
      </c>
      <c r="N119">
        <v>1009</v>
      </c>
      <c r="O119" t="s">
        <v>557</v>
      </c>
      <c r="P119" t="s">
        <v>557</v>
      </c>
      <c r="Q119">
        <v>1000</v>
      </c>
      <c r="X119">
        <v>2.3E-3</v>
      </c>
      <c r="Y119">
        <v>108798.39999999999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218</v>
      </c>
      <c r="AG119">
        <v>7.6666666666666669E-4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ROW(Source!A216)</f>
        <v>216</v>
      </c>
      <c r="B120">
        <v>1473964262</v>
      </c>
      <c r="C120">
        <v>1470266069</v>
      </c>
      <c r="D120">
        <v>1441838759</v>
      </c>
      <c r="E120">
        <v>1</v>
      </c>
      <c r="F120">
        <v>1</v>
      </c>
      <c r="G120">
        <v>15514512</v>
      </c>
      <c r="H120">
        <v>3</v>
      </c>
      <c r="I120" t="s">
        <v>623</v>
      </c>
      <c r="J120" t="s">
        <v>624</v>
      </c>
      <c r="K120" t="s">
        <v>625</v>
      </c>
      <c r="L120">
        <v>1348</v>
      </c>
      <c r="N120">
        <v>1009</v>
      </c>
      <c r="O120" t="s">
        <v>557</v>
      </c>
      <c r="P120" t="s">
        <v>557</v>
      </c>
      <c r="Q120">
        <v>1000</v>
      </c>
      <c r="X120">
        <v>6.7999999999999996E-3</v>
      </c>
      <c r="Y120">
        <v>1590701.16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218</v>
      </c>
      <c r="AG120">
        <v>2.2666666666666664E-3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ROW(Source!A216)</f>
        <v>216</v>
      </c>
      <c r="B121">
        <v>1473964263</v>
      </c>
      <c r="C121">
        <v>1470266069</v>
      </c>
      <c r="D121">
        <v>1441834635</v>
      </c>
      <c r="E121">
        <v>1</v>
      </c>
      <c r="F121">
        <v>1</v>
      </c>
      <c r="G121">
        <v>15514512</v>
      </c>
      <c r="H121">
        <v>3</v>
      </c>
      <c r="I121" t="s">
        <v>626</v>
      </c>
      <c r="J121" t="s">
        <v>627</v>
      </c>
      <c r="K121" t="s">
        <v>628</v>
      </c>
      <c r="L121">
        <v>1339</v>
      </c>
      <c r="N121">
        <v>1007</v>
      </c>
      <c r="O121" t="s">
        <v>543</v>
      </c>
      <c r="P121" t="s">
        <v>543</v>
      </c>
      <c r="Q121">
        <v>1</v>
      </c>
      <c r="X121">
        <v>24.6</v>
      </c>
      <c r="Y121">
        <v>103.4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218</v>
      </c>
      <c r="AG121">
        <v>8.2000000000000011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ROW(Source!A216)</f>
        <v>216</v>
      </c>
      <c r="B122">
        <v>1473964264</v>
      </c>
      <c r="C122">
        <v>1470266069</v>
      </c>
      <c r="D122">
        <v>1441834627</v>
      </c>
      <c r="E122">
        <v>1</v>
      </c>
      <c r="F122">
        <v>1</v>
      </c>
      <c r="G122">
        <v>15514512</v>
      </c>
      <c r="H122">
        <v>3</v>
      </c>
      <c r="I122" t="s">
        <v>629</v>
      </c>
      <c r="J122" t="s">
        <v>630</v>
      </c>
      <c r="K122" t="s">
        <v>631</v>
      </c>
      <c r="L122">
        <v>1339</v>
      </c>
      <c r="N122">
        <v>1007</v>
      </c>
      <c r="O122" t="s">
        <v>543</v>
      </c>
      <c r="P122" t="s">
        <v>543</v>
      </c>
      <c r="Q122">
        <v>1</v>
      </c>
      <c r="X122">
        <v>11.8</v>
      </c>
      <c r="Y122">
        <v>875.46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218</v>
      </c>
      <c r="AG122">
        <v>3.9333333333333336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ROW(Source!A216)</f>
        <v>216</v>
      </c>
      <c r="B123">
        <v>1473964265</v>
      </c>
      <c r="C123">
        <v>1470266069</v>
      </c>
      <c r="D123">
        <v>1441834671</v>
      </c>
      <c r="E123">
        <v>1</v>
      </c>
      <c r="F123">
        <v>1</v>
      </c>
      <c r="G123">
        <v>15514512</v>
      </c>
      <c r="H123">
        <v>3</v>
      </c>
      <c r="I123" t="s">
        <v>632</v>
      </c>
      <c r="J123" t="s">
        <v>633</v>
      </c>
      <c r="K123" t="s">
        <v>634</v>
      </c>
      <c r="L123">
        <v>1348</v>
      </c>
      <c r="N123">
        <v>1009</v>
      </c>
      <c r="O123" t="s">
        <v>557</v>
      </c>
      <c r="P123" t="s">
        <v>557</v>
      </c>
      <c r="Q123">
        <v>1000</v>
      </c>
      <c r="X123">
        <v>3.8E-3</v>
      </c>
      <c r="Y123">
        <v>184462.17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218</v>
      </c>
      <c r="AG123">
        <v>1.2666666666666666E-3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ROW(Source!A216)</f>
        <v>216</v>
      </c>
      <c r="B124">
        <v>1473964266</v>
      </c>
      <c r="C124">
        <v>1470266069</v>
      </c>
      <c r="D124">
        <v>1441834634</v>
      </c>
      <c r="E124">
        <v>1</v>
      </c>
      <c r="F124">
        <v>1</v>
      </c>
      <c r="G124">
        <v>15514512</v>
      </c>
      <c r="H124">
        <v>3</v>
      </c>
      <c r="I124" t="s">
        <v>635</v>
      </c>
      <c r="J124" t="s">
        <v>636</v>
      </c>
      <c r="K124" t="s">
        <v>637</v>
      </c>
      <c r="L124">
        <v>1348</v>
      </c>
      <c r="N124">
        <v>1009</v>
      </c>
      <c r="O124" t="s">
        <v>557</v>
      </c>
      <c r="P124" t="s">
        <v>557</v>
      </c>
      <c r="Q124">
        <v>1000</v>
      </c>
      <c r="X124">
        <v>2.5000000000000001E-3</v>
      </c>
      <c r="Y124">
        <v>88053.759999999995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218</v>
      </c>
      <c r="AG124">
        <v>8.3333333333333339E-4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ROW(Source!A216)</f>
        <v>216</v>
      </c>
      <c r="B125">
        <v>1473964267</v>
      </c>
      <c r="C125">
        <v>1470266069</v>
      </c>
      <c r="D125">
        <v>1441834836</v>
      </c>
      <c r="E125">
        <v>1</v>
      </c>
      <c r="F125">
        <v>1</v>
      </c>
      <c r="G125">
        <v>15514512</v>
      </c>
      <c r="H125">
        <v>3</v>
      </c>
      <c r="I125" t="s">
        <v>638</v>
      </c>
      <c r="J125" t="s">
        <v>639</v>
      </c>
      <c r="K125" t="s">
        <v>640</v>
      </c>
      <c r="L125">
        <v>1348</v>
      </c>
      <c r="N125">
        <v>1009</v>
      </c>
      <c r="O125" t="s">
        <v>557</v>
      </c>
      <c r="P125" t="s">
        <v>557</v>
      </c>
      <c r="Q125">
        <v>1000</v>
      </c>
      <c r="X125">
        <v>1.6299999999999999E-2</v>
      </c>
      <c r="Y125">
        <v>93194.67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218</v>
      </c>
      <c r="AG125">
        <v>5.4333333333333326E-3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ROW(Source!A216)</f>
        <v>216</v>
      </c>
      <c r="B126">
        <v>1473964268</v>
      </c>
      <c r="C126">
        <v>1470266069</v>
      </c>
      <c r="D126">
        <v>1441834853</v>
      </c>
      <c r="E126">
        <v>1</v>
      </c>
      <c r="F126">
        <v>1</v>
      </c>
      <c r="G126">
        <v>15514512</v>
      </c>
      <c r="H126">
        <v>3</v>
      </c>
      <c r="I126" t="s">
        <v>641</v>
      </c>
      <c r="J126" t="s">
        <v>642</v>
      </c>
      <c r="K126" t="s">
        <v>643</v>
      </c>
      <c r="L126">
        <v>1348</v>
      </c>
      <c r="N126">
        <v>1009</v>
      </c>
      <c r="O126" t="s">
        <v>557</v>
      </c>
      <c r="P126" t="s">
        <v>557</v>
      </c>
      <c r="Q126">
        <v>1000</v>
      </c>
      <c r="X126">
        <v>1.0200000000000001E-2</v>
      </c>
      <c r="Y126">
        <v>78065.73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218</v>
      </c>
      <c r="AG126">
        <v>3.4000000000000002E-3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ROW(Source!A216)</f>
        <v>216</v>
      </c>
      <c r="B127">
        <v>1473964269</v>
      </c>
      <c r="C127">
        <v>1470266069</v>
      </c>
      <c r="D127">
        <v>1441822273</v>
      </c>
      <c r="E127">
        <v>15514512</v>
      </c>
      <c r="F127">
        <v>1</v>
      </c>
      <c r="G127">
        <v>15514512</v>
      </c>
      <c r="H127">
        <v>3</v>
      </c>
      <c r="I127" t="s">
        <v>603</v>
      </c>
      <c r="J127" t="s">
        <v>3</v>
      </c>
      <c r="K127" t="s">
        <v>605</v>
      </c>
      <c r="L127">
        <v>1348</v>
      </c>
      <c r="N127">
        <v>1009</v>
      </c>
      <c r="O127" t="s">
        <v>557</v>
      </c>
      <c r="P127" t="s">
        <v>557</v>
      </c>
      <c r="Q127">
        <v>1000</v>
      </c>
      <c r="X127">
        <v>1.8E-3</v>
      </c>
      <c r="Y127">
        <v>94640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218</v>
      </c>
      <c r="AG127">
        <v>5.9999999999999995E-4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ROW(Source!A217)</f>
        <v>217</v>
      </c>
      <c r="B128">
        <v>1473964270</v>
      </c>
      <c r="C128">
        <v>1470266106</v>
      </c>
      <c r="D128">
        <v>1441819193</v>
      </c>
      <c r="E128">
        <v>15514512</v>
      </c>
      <c r="F128">
        <v>1</v>
      </c>
      <c r="G128">
        <v>15514512</v>
      </c>
      <c r="H128">
        <v>1</v>
      </c>
      <c r="I128" t="s">
        <v>530</v>
      </c>
      <c r="J128" t="s">
        <v>3</v>
      </c>
      <c r="K128" t="s">
        <v>531</v>
      </c>
      <c r="L128">
        <v>1191</v>
      </c>
      <c r="N128">
        <v>1013</v>
      </c>
      <c r="O128" t="s">
        <v>532</v>
      </c>
      <c r="P128" t="s">
        <v>532</v>
      </c>
      <c r="Q128">
        <v>1</v>
      </c>
      <c r="X128">
        <v>17.34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1</v>
      </c>
      <c r="AF128" t="s">
        <v>3</v>
      </c>
      <c r="AG128">
        <v>17.34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ROW(Source!A217)</f>
        <v>217</v>
      </c>
      <c r="B129">
        <v>1473964271</v>
      </c>
      <c r="C129">
        <v>1470266106</v>
      </c>
      <c r="D129">
        <v>1441836235</v>
      </c>
      <c r="E129">
        <v>1</v>
      </c>
      <c r="F129">
        <v>1</v>
      </c>
      <c r="G129">
        <v>15514512</v>
      </c>
      <c r="H129">
        <v>3</v>
      </c>
      <c r="I129" t="s">
        <v>544</v>
      </c>
      <c r="J129" t="s">
        <v>545</v>
      </c>
      <c r="K129" t="s">
        <v>546</v>
      </c>
      <c r="L129">
        <v>1346</v>
      </c>
      <c r="N129">
        <v>1009</v>
      </c>
      <c r="O129" t="s">
        <v>539</v>
      </c>
      <c r="P129" t="s">
        <v>539</v>
      </c>
      <c r="Q129">
        <v>1</v>
      </c>
      <c r="X129">
        <v>0.2</v>
      </c>
      <c r="Y129">
        <v>31.49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0.2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ROW(Source!A217)</f>
        <v>217</v>
      </c>
      <c r="B130">
        <v>1473964272</v>
      </c>
      <c r="C130">
        <v>1470266106</v>
      </c>
      <c r="D130">
        <v>1441834659</v>
      </c>
      <c r="E130">
        <v>1</v>
      </c>
      <c r="F130">
        <v>1</v>
      </c>
      <c r="G130">
        <v>15514512</v>
      </c>
      <c r="H130">
        <v>3</v>
      </c>
      <c r="I130" t="s">
        <v>644</v>
      </c>
      <c r="J130" t="s">
        <v>645</v>
      </c>
      <c r="K130" t="s">
        <v>646</v>
      </c>
      <c r="L130">
        <v>1348</v>
      </c>
      <c r="N130">
        <v>1009</v>
      </c>
      <c r="O130" t="s">
        <v>557</v>
      </c>
      <c r="P130" t="s">
        <v>557</v>
      </c>
      <c r="Q130">
        <v>1000</v>
      </c>
      <c r="X130">
        <v>1.4999999999999999E-4</v>
      </c>
      <c r="Y130">
        <v>113415.03999999999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1.4999999999999999E-4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ROW(Source!A217)</f>
        <v>217</v>
      </c>
      <c r="B131">
        <v>1473964273</v>
      </c>
      <c r="C131">
        <v>1470266106</v>
      </c>
      <c r="D131">
        <v>1441852762</v>
      </c>
      <c r="E131">
        <v>1</v>
      </c>
      <c r="F131">
        <v>1</v>
      </c>
      <c r="G131">
        <v>15514512</v>
      </c>
      <c r="H131">
        <v>3</v>
      </c>
      <c r="I131" t="s">
        <v>647</v>
      </c>
      <c r="J131" t="s">
        <v>648</v>
      </c>
      <c r="K131" t="s">
        <v>649</v>
      </c>
      <c r="L131">
        <v>1355</v>
      </c>
      <c r="N131">
        <v>16987630</v>
      </c>
      <c r="O131" t="s">
        <v>57</v>
      </c>
      <c r="P131" t="s">
        <v>57</v>
      </c>
      <c r="Q131">
        <v>100</v>
      </c>
      <c r="X131">
        <v>0.5</v>
      </c>
      <c r="Y131">
        <v>214.54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0.5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ROW(Source!A218)</f>
        <v>218</v>
      </c>
      <c r="B132">
        <v>1473964274</v>
      </c>
      <c r="C132">
        <v>1470266119</v>
      </c>
      <c r="D132">
        <v>1441819193</v>
      </c>
      <c r="E132">
        <v>15514512</v>
      </c>
      <c r="F132">
        <v>1</v>
      </c>
      <c r="G132">
        <v>15514512</v>
      </c>
      <c r="H132">
        <v>1</v>
      </c>
      <c r="I132" t="s">
        <v>530</v>
      </c>
      <c r="J132" t="s">
        <v>3</v>
      </c>
      <c r="K132" t="s">
        <v>531</v>
      </c>
      <c r="L132">
        <v>1191</v>
      </c>
      <c r="N132">
        <v>1013</v>
      </c>
      <c r="O132" t="s">
        <v>532</v>
      </c>
      <c r="P132" t="s">
        <v>532</v>
      </c>
      <c r="Q132">
        <v>1</v>
      </c>
      <c r="X132">
        <v>0.45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1</v>
      </c>
      <c r="AF132" t="s">
        <v>225</v>
      </c>
      <c r="AG132">
        <v>54.9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ROW(Source!A219)</f>
        <v>219</v>
      </c>
      <c r="B133">
        <v>1473964275</v>
      </c>
      <c r="C133">
        <v>1470266123</v>
      </c>
      <c r="D133">
        <v>1441819193</v>
      </c>
      <c r="E133">
        <v>15514512</v>
      </c>
      <c r="F133">
        <v>1</v>
      </c>
      <c r="G133">
        <v>15514512</v>
      </c>
      <c r="H133">
        <v>1</v>
      </c>
      <c r="I133" t="s">
        <v>530</v>
      </c>
      <c r="J133" t="s">
        <v>3</v>
      </c>
      <c r="K133" t="s">
        <v>531</v>
      </c>
      <c r="L133">
        <v>1191</v>
      </c>
      <c r="N133">
        <v>1013</v>
      </c>
      <c r="O133" t="s">
        <v>532</v>
      </c>
      <c r="P133" t="s">
        <v>532</v>
      </c>
      <c r="Q133">
        <v>1</v>
      </c>
      <c r="X133">
        <v>4.9800000000000004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 t="s">
        <v>218</v>
      </c>
      <c r="AG133">
        <v>1.6600000000000001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ROW(Source!A219)</f>
        <v>219</v>
      </c>
      <c r="B134">
        <v>1473964276</v>
      </c>
      <c r="C134">
        <v>1470266123</v>
      </c>
      <c r="D134">
        <v>1441834258</v>
      </c>
      <c r="E134">
        <v>1</v>
      </c>
      <c r="F134">
        <v>1</v>
      </c>
      <c r="G134">
        <v>15514512</v>
      </c>
      <c r="H134">
        <v>2</v>
      </c>
      <c r="I134" t="s">
        <v>573</v>
      </c>
      <c r="J134" t="s">
        <v>574</v>
      </c>
      <c r="K134" t="s">
        <v>575</v>
      </c>
      <c r="L134">
        <v>1368</v>
      </c>
      <c r="N134">
        <v>1011</v>
      </c>
      <c r="O134" t="s">
        <v>536</v>
      </c>
      <c r="P134" t="s">
        <v>536</v>
      </c>
      <c r="Q134">
        <v>1</v>
      </c>
      <c r="X134">
        <v>1.84</v>
      </c>
      <c r="Y134">
        <v>0</v>
      </c>
      <c r="Z134">
        <v>1303.01</v>
      </c>
      <c r="AA134">
        <v>826.2</v>
      </c>
      <c r="AB134">
        <v>0</v>
      </c>
      <c r="AC134">
        <v>0</v>
      </c>
      <c r="AD134">
        <v>1</v>
      </c>
      <c r="AE134">
        <v>0</v>
      </c>
      <c r="AF134" t="s">
        <v>218</v>
      </c>
      <c r="AG134">
        <v>0.6133333333333334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ROW(Source!A219)</f>
        <v>219</v>
      </c>
      <c r="B135">
        <v>1473964277</v>
      </c>
      <c r="C135">
        <v>1470266123</v>
      </c>
      <c r="D135">
        <v>1441836235</v>
      </c>
      <c r="E135">
        <v>1</v>
      </c>
      <c r="F135">
        <v>1</v>
      </c>
      <c r="G135">
        <v>15514512</v>
      </c>
      <c r="H135">
        <v>3</v>
      </c>
      <c r="I135" t="s">
        <v>544</v>
      </c>
      <c r="J135" t="s">
        <v>545</v>
      </c>
      <c r="K135" t="s">
        <v>546</v>
      </c>
      <c r="L135">
        <v>1346</v>
      </c>
      <c r="N135">
        <v>1009</v>
      </c>
      <c r="O135" t="s">
        <v>539</v>
      </c>
      <c r="P135" t="s">
        <v>539</v>
      </c>
      <c r="Q135">
        <v>1</v>
      </c>
      <c r="X135">
        <v>0.24</v>
      </c>
      <c r="Y135">
        <v>31.49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218</v>
      </c>
      <c r="AG135">
        <v>0.08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ROW(Source!A221)</f>
        <v>221</v>
      </c>
      <c r="B136">
        <v>1473964278</v>
      </c>
      <c r="C136">
        <v>1470266134</v>
      </c>
      <c r="D136">
        <v>1441819193</v>
      </c>
      <c r="E136">
        <v>15514512</v>
      </c>
      <c r="F136">
        <v>1</v>
      </c>
      <c r="G136">
        <v>15514512</v>
      </c>
      <c r="H136">
        <v>1</v>
      </c>
      <c r="I136" t="s">
        <v>530</v>
      </c>
      <c r="J136" t="s">
        <v>3</v>
      </c>
      <c r="K136" t="s">
        <v>531</v>
      </c>
      <c r="L136">
        <v>1191</v>
      </c>
      <c r="N136">
        <v>1013</v>
      </c>
      <c r="O136" t="s">
        <v>532</v>
      </c>
      <c r="P136" t="s">
        <v>532</v>
      </c>
      <c r="Q136">
        <v>1</v>
      </c>
      <c r="X136">
        <v>1.8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1</v>
      </c>
      <c r="AF136" t="s">
        <v>38</v>
      </c>
      <c r="AG136">
        <v>3.6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ROW(Source!A221)</f>
        <v>221</v>
      </c>
      <c r="B137">
        <v>1473964279</v>
      </c>
      <c r="C137">
        <v>1470266134</v>
      </c>
      <c r="D137">
        <v>1441836187</v>
      </c>
      <c r="E137">
        <v>1</v>
      </c>
      <c r="F137">
        <v>1</v>
      </c>
      <c r="G137">
        <v>15514512</v>
      </c>
      <c r="H137">
        <v>3</v>
      </c>
      <c r="I137" t="s">
        <v>558</v>
      </c>
      <c r="J137" t="s">
        <v>559</v>
      </c>
      <c r="K137" t="s">
        <v>560</v>
      </c>
      <c r="L137">
        <v>1346</v>
      </c>
      <c r="N137">
        <v>1009</v>
      </c>
      <c r="O137" t="s">
        <v>539</v>
      </c>
      <c r="P137" t="s">
        <v>539</v>
      </c>
      <c r="Q137">
        <v>1</v>
      </c>
      <c r="X137">
        <v>8.0000000000000002E-3</v>
      </c>
      <c r="Y137">
        <v>424.66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38</v>
      </c>
      <c r="AG137">
        <v>1.6E-2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ROW(Source!A221)</f>
        <v>221</v>
      </c>
      <c r="B138">
        <v>1473964280</v>
      </c>
      <c r="C138">
        <v>1470266134</v>
      </c>
      <c r="D138">
        <v>1441836235</v>
      </c>
      <c r="E138">
        <v>1</v>
      </c>
      <c r="F138">
        <v>1</v>
      </c>
      <c r="G138">
        <v>15514512</v>
      </c>
      <c r="H138">
        <v>3</v>
      </c>
      <c r="I138" t="s">
        <v>544</v>
      </c>
      <c r="J138" t="s">
        <v>545</v>
      </c>
      <c r="K138" t="s">
        <v>546</v>
      </c>
      <c r="L138">
        <v>1346</v>
      </c>
      <c r="N138">
        <v>1009</v>
      </c>
      <c r="O138" t="s">
        <v>539</v>
      </c>
      <c r="P138" t="s">
        <v>539</v>
      </c>
      <c r="Q138">
        <v>1</v>
      </c>
      <c r="X138">
        <v>0.5</v>
      </c>
      <c r="Y138">
        <v>31.49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38</v>
      </c>
      <c r="AG138">
        <v>1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ROW(Source!A222)</f>
        <v>222</v>
      </c>
      <c r="B139">
        <v>1473964282</v>
      </c>
      <c r="C139">
        <v>1470266144</v>
      </c>
      <c r="D139">
        <v>1441819193</v>
      </c>
      <c r="E139">
        <v>15514512</v>
      </c>
      <c r="F139">
        <v>1</v>
      </c>
      <c r="G139">
        <v>15514512</v>
      </c>
      <c r="H139">
        <v>1</v>
      </c>
      <c r="I139" t="s">
        <v>530</v>
      </c>
      <c r="J139" t="s">
        <v>3</v>
      </c>
      <c r="K139" t="s">
        <v>531</v>
      </c>
      <c r="L139">
        <v>1191</v>
      </c>
      <c r="N139">
        <v>1013</v>
      </c>
      <c r="O139" t="s">
        <v>532</v>
      </c>
      <c r="P139" t="s">
        <v>532</v>
      </c>
      <c r="Q139">
        <v>1</v>
      </c>
      <c r="X139">
        <v>1.33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1</v>
      </c>
      <c r="AF139" t="s">
        <v>38</v>
      </c>
      <c r="AG139">
        <v>2.66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ROW(Source!A223)</f>
        <v>223</v>
      </c>
      <c r="B140">
        <v>1473964283</v>
      </c>
      <c r="C140">
        <v>1470266148</v>
      </c>
      <c r="D140">
        <v>1441819193</v>
      </c>
      <c r="E140">
        <v>15514512</v>
      </c>
      <c r="F140">
        <v>1</v>
      </c>
      <c r="G140">
        <v>15514512</v>
      </c>
      <c r="H140">
        <v>1</v>
      </c>
      <c r="I140" t="s">
        <v>530</v>
      </c>
      <c r="J140" t="s">
        <v>3</v>
      </c>
      <c r="K140" t="s">
        <v>531</v>
      </c>
      <c r="L140">
        <v>1191</v>
      </c>
      <c r="N140">
        <v>1013</v>
      </c>
      <c r="O140" t="s">
        <v>532</v>
      </c>
      <c r="P140" t="s">
        <v>532</v>
      </c>
      <c r="Q140">
        <v>1</v>
      </c>
      <c r="X140">
        <v>1.8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1</v>
      </c>
      <c r="AF140" t="s">
        <v>38</v>
      </c>
      <c r="AG140">
        <v>3.6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ROW(Source!A223)</f>
        <v>223</v>
      </c>
      <c r="B141">
        <v>1473964284</v>
      </c>
      <c r="C141">
        <v>1470266148</v>
      </c>
      <c r="D141">
        <v>1441836187</v>
      </c>
      <c r="E141">
        <v>1</v>
      </c>
      <c r="F141">
        <v>1</v>
      </c>
      <c r="G141">
        <v>15514512</v>
      </c>
      <c r="H141">
        <v>3</v>
      </c>
      <c r="I141" t="s">
        <v>558</v>
      </c>
      <c r="J141" t="s">
        <v>559</v>
      </c>
      <c r="K141" t="s">
        <v>560</v>
      </c>
      <c r="L141">
        <v>1346</v>
      </c>
      <c r="N141">
        <v>1009</v>
      </c>
      <c r="O141" t="s">
        <v>539</v>
      </c>
      <c r="P141" t="s">
        <v>539</v>
      </c>
      <c r="Q141">
        <v>1</v>
      </c>
      <c r="X141">
        <v>8.0000000000000002E-3</v>
      </c>
      <c r="Y141">
        <v>424.66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38</v>
      </c>
      <c r="AG141">
        <v>1.6E-2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ROW(Source!A223)</f>
        <v>223</v>
      </c>
      <c r="B142">
        <v>1473964285</v>
      </c>
      <c r="C142">
        <v>1470266148</v>
      </c>
      <c r="D142">
        <v>1441836235</v>
      </c>
      <c r="E142">
        <v>1</v>
      </c>
      <c r="F142">
        <v>1</v>
      </c>
      <c r="G142">
        <v>15514512</v>
      </c>
      <c r="H142">
        <v>3</v>
      </c>
      <c r="I142" t="s">
        <v>544</v>
      </c>
      <c r="J142" t="s">
        <v>545</v>
      </c>
      <c r="K142" t="s">
        <v>546</v>
      </c>
      <c r="L142">
        <v>1346</v>
      </c>
      <c r="N142">
        <v>1009</v>
      </c>
      <c r="O142" t="s">
        <v>539</v>
      </c>
      <c r="P142" t="s">
        <v>539</v>
      </c>
      <c r="Q142">
        <v>1</v>
      </c>
      <c r="X142">
        <v>0.5</v>
      </c>
      <c r="Y142">
        <v>31.49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38</v>
      </c>
      <c r="AG142">
        <v>1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ROW(Source!A224)</f>
        <v>224</v>
      </c>
      <c r="B143">
        <v>1473964286</v>
      </c>
      <c r="C143">
        <v>1470266158</v>
      </c>
      <c r="D143">
        <v>1441819193</v>
      </c>
      <c r="E143">
        <v>15514512</v>
      </c>
      <c r="F143">
        <v>1</v>
      </c>
      <c r="G143">
        <v>15514512</v>
      </c>
      <c r="H143">
        <v>1</v>
      </c>
      <c r="I143" t="s">
        <v>530</v>
      </c>
      <c r="J143" t="s">
        <v>3</v>
      </c>
      <c r="K143" t="s">
        <v>531</v>
      </c>
      <c r="L143">
        <v>1191</v>
      </c>
      <c r="N143">
        <v>1013</v>
      </c>
      <c r="O143" t="s">
        <v>532</v>
      </c>
      <c r="P143" t="s">
        <v>532</v>
      </c>
      <c r="Q143">
        <v>1</v>
      </c>
      <c r="X143">
        <v>0.47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38</v>
      </c>
      <c r="AG143">
        <v>0.94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ROW(Source!A224)</f>
        <v>224</v>
      </c>
      <c r="B144">
        <v>1473964287</v>
      </c>
      <c r="C144">
        <v>1470266158</v>
      </c>
      <c r="D144">
        <v>1441836187</v>
      </c>
      <c r="E144">
        <v>1</v>
      </c>
      <c r="F144">
        <v>1</v>
      </c>
      <c r="G144">
        <v>15514512</v>
      </c>
      <c r="H144">
        <v>3</v>
      </c>
      <c r="I144" t="s">
        <v>558</v>
      </c>
      <c r="J144" t="s">
        <v>559</v>
      </c>
      <c r="K144" t="s">
        <v>560</v>
      </c>
      <c r="L144">
        <v>1346</v>
      </c>
      <c r="N144">
        <v>1009</v>
      </c>
      <c r="O144" t="s">
        <v>539</v>
      </c>
      <c r="P144" t="s">
        <v>539</v>
      </c>
      <c r="Q144">
        <v>1</v>
      </c>
      <c r="X144">
        <v>8.0000000000000002E-3</v>
      </c>
      <c r="Y144">
        <v>424.66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38</v>
      </c>
      <c r="AG144">
        <v>1.6E-2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ROW(Source!A224)</f>
        <v>224</v>
      </c>
      <c r="B145">
        <v>1473964288</v>
      </c>
      <c r="C145">
        <v>1470266158</v>
      </c>
      <c r="D145">
        <v>1441836235</v>
      </c>
      <c r="E145">
        <v>1</v>
      </c>
      <c r="F145">
        <v>1</v>
      </c>
      <c r="G145">
        <v>15514512</v>
      </c>
      <c r="H145">
        <v>3</v>
      </c>
      <c r="I145" t="s">
        <v>544</v>
      </c>
      <c r="J145" t="s">
        <v>545</v>
      </c>
      <c r="K145" t="s">
        <v>546</v>
      </c>
      <c r="L145">
        <v>1346</v>
      </c>
      <c r="N145">
        <v>1009</v>
      </c>
      <c r="O145" t="s">
        <v>539</v>
      </c>
      <c r="P145" t="s">
        <v>539</v>
      </c>
      <c r="Q145">
        <v>1</v>
      </c>
      <c r="X145">
        <v>0.5</v>
      </c>
      <c r="Y145">
        <v>31.49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38</v>
      </c>
      <c r="AG145">
        <v>1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ROW(Source!A224)</f>
        <v>224</v>
      </c>
      <c r="B146">
        <v>1473964289</v>
      </c>
      <c r="C146">
        <v>1470266158</v>
      </c>
      <c r="D146">
        <v>1441834642</v>
      </c>
      <c r="E146">
        <v>1</v>
      </c>
      <c r="F146">
        <v>1</v>
      </c>
      <c r="G146">
        <v>15514512</v>
      </c>
      <c r="H146">
        <v>3</v>
      </c>
      <c r="I146" t="s">
        <v>650</v>
      </c>
      <c r="J146" t="s">
        <v>651</v>
      </c>
      <c r="K146" t="s">
        <v>652</v>
      </c>
      <c r="L146">
        <v>1296</v>
      </c>
      <c r="N146">
        <v>1002</v>
      </c>
      <c r="O146" t="s">
        <v>550</v>
      </c>
      <c r="P146" t="s">
        <v>550</v>
      </c>
      <c r="Q146">
        <v>1</v>
      </c>
      <c r="X146">
        <v>0.01</v>
      </c>
      <c r="Y146">
        <v>109.78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38</v>
      </c>
      <c r="AG146">
        <v>0.02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ROW(Source!A225)</f>
        <v>225</v>
      </c>
      <c r="B147">
        <v>1473964290</v>
      </c>
      <c r="C147">
        <v>1470266171</v>
      </c>
      <c r="D147">
        <v>1441819193</v>
      </c>
      <c r="E147">
        <v>15514512</v>
      </c>
      <c r="F147">
        <v>1</v>
      </c>
      <c r="G147">
        <v>15514512</v>
      </c>
      <c r="H147">
        <v>1</v>
      </c>
      <c r="I147" t="s">
        <v>530</v>
      </c>
      <c r="J147" t="s">
        <v>3</v>
      </c>
      <c r="K147" t="s">
        <v>531</v>
      </c>
      <c r="L147">
        <v>1191</v>
      </c>
      <c r="N147">
        <v>1013</v>
      </c>
      <c r="O147" t="s">
        <v>532</v>
      </c>
      <c r="P147" t="s">
        <v>532</v>
      </c>
      <c r="Q147">
        <v>1</v>
      </c>
      <c r="X147">
        <v>12.5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38</v>
      </c>
      <c r="AG147">
        <v>25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ROW(Source!A225)</f>
        <v>225</v>
      </c>
      <c r="B148">
        <v>1473964291</v>
      </c>
      <c r="C148">
        <v>1470266171</v>
      </c>
      <c r="D148">
        <v>1441836235</v>
      </c>
      <c r="E148">
        <v>1</v>
      </c>
      <c r="F148">
        <v>1</v>
      </c>
      <c r="G148">
        <v>15514512</v>
      </c>
      <c r="H148">
        <v>3</v>
      </c>
      <c r="I148" t="s">
        <v>544</v>
      </c>
      <c r="J148" t="s">
        <v>545</v>
      </c>
      <c r="K148" t="s">
        <v>546</v>
      </c>
      <c r="L148">
        <v>1346</v>
      </c>
      <c r="N148">
        <v>1009</v>
      </c>
      <c r="O148" t="s">
        <v>539</v>
      </c>
      <c r="P148" t="s">
        <v>539</v>
      </c>
      <c r="Q148">
        <v>1</v>
      </c>
      <c r="X148">
        <v>0.2</v>
      </c>
      <c r="Y148">
        <v>31.49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38</v>
      </c>
      <c r="AG148">
        <v>0.4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ROW(Source!A225)</f>
        <v>225</v>
      </c>
      <c r="B149">
        <v>1473964292</v>
      </c>
      <c r="C149">
        <v>1470266171</v>
      </c>
      <c r="D149">
        <v>1441834628</v>
      </c>
      <c r="E149">
        <v>1</v>
      </c>
      <c r="F149">
        <v>1</v>
      </c>
      <c r="G149">
        <v>15514512</v>
      </c>
      <c r="H149">
        <v>3</v>
      </c>
      <c r="I149" t="s">
        <v>653</v>
      </c>
      <c r="J149" t="s">
        <v>654</v>
      </c>
      <c r="K149" t="s">
        <v>655</v>
      </c>
      <c r="L149">
        <v>1348</v>
      </c>
      <c r="N149">
        <v>1009</v>
      </c>
      <c r="O149" t="s">
        <v>557</v>
      </c>
      <c r="P149" t="s">
        <v>557</v>
      </c>
      <c r="Q149">
        <v>1000</v>
      </c>
      <c r="X149">
        <v>1.4999999999999999E-4</v>
      </c>
      <c r="Y149">
        <v>73951.73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38</v>
      </c>
      <c r="AG149">
        <v>2.9999999999999997E-4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ROW(Source!A226)</f>
        <v>226</v>
      </c>
      <c r="B150">
        <v>1473964294</v>
      </c>
      <c r="C150">
        <v>1470266181</v>
      </c>
      <c r="D150">
        <v>1441819193</v>
      </c>
      <c r="E150">
        <v>15514512</v>
      </c>
      <c r="F150">
        <v>1</v>
      </c>
      <c r="G150">
        <v>15514512</v>
      </c>
      <c r="H150">
        <v>1</v>
      </c>
      <c r="I150" t="s">
        <v>530</v>
      </c>
      <c r="J150" t="s">
        <v>3</v>
      </c>
      <c r="K150" t="s">
        <v>531</v>
      </c>
      <c r="L150">
        <v>1191</v>
      </c>
      <c r="N150">
        <v>1013</v>
      </c>
      <c r="O150" t="s">
        <v>532</v>
      </c>
      <c r="P150" t="s">
        <v>532</v>
      </c>
      <c r="Q150">
        <v>1</v>
      </c>
      <c r="X150">
        <v>0.7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1</v>
      </c>
      <c r="AF150" t="s">
        <v>3</v>
      </c>
      <c r="AG150">
        <v>0.7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ROW(Source!A227)</f>
        <v>227</v>
      </c>
      <c r="B151">
        <v>1473964295</v>
      </c>
      <c r="C151">
        <v>1470266185</v>
      </c>
      <c r="D151">
        <v>1441819193</v>
      </c>
      <c r="E151">
        <v>15514512</v>
      </c>
      <c r="F151">
        <v>1</v>
      </c>
      <c r="G151">
        <v>15514512</v>
      </c>
      <c r="H151">
        <v>1</v>
      </c>
      <c r="I151" t="s">
        <v>530</v>
      </c>
      <c r="J151" t="s">
        <v>3</v>
      </c>
      <c r="K151" t="s">
        <v>531</v>
      </c>
      <c r="L151">
        <v>1191</v>
      </c>
      <c r="N151">
        <v>1013</v>
      </c>
      <c r="O151" t="s">
        <v>532</v>
      </c>
      <c r="P151" t="s">
        <v>532</v>
      </c>
      <c r="Q151">
        <v>1</v>
      </c>
      <c r="X151">
        <v>1.06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1</v>
      </c>
      <c r="AF151" t="s">
        <v>38</v>
      </c>
      <c r="AG151">
        <v>2.12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ROW(Source!A264)</f>
        <v>264</v>
      </c>
      <c r="B152">
        <v>1473964296</v>
      </c>
      <c r="C152">
        <v>1470266217</v>
      </c>
      <c r="D152">
        <v>1441819193</v>
      </c>
      <c r="E152">
        <v>15514512</v>
      </c>
      <c r="F152">
        <v>1</v>
      </c>
      <c r="G152">
        <v>15514512</v>
      </c>
      <c r="H152">
        <v>1</v>
      </c>
      <c r="I152" t="s">
        <v>530</v>
      </c>
      <c r="J152" t="s">
        <v>3</v>
      </c>
      <c r="K152" t="s">
        <v>531</v>
      </c>
      <c r="L152">
        <v>1191</v>
      </c>
      <c r="N152">
        <v>1013</v>
      </c>
      <c r="O152" t="s">
        <v>532</v>
      </c>
      <c r="P152" t="s">
        <v>532</v>
      </c>
      <c r="Q152">
        <v>1</v>
      </c>
      <c r="X152">
        <v>0.3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1</v>
      </c>
      <c r="AF152" t="s">
        <v>20</v>
      </c>
      <c r="AG152">
        <v>1.2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ROW(Source!A264)</f>
        <v>264</v>
      </c>
      <c r="B153">
        <v>1473964297</v>
      </c>
      <c r="C153">
        <v>1470266217</v>
      </c>
      <c r="D153">
        <v>1441836235</v>
      </c>
      <c r="E153">
        <v>1</v>
      </c>
      <c r="F153">
        <v>1</v>
      </c>
      <c r="G153">
        <v>15514512</v>
      </c>
      <c r="H153">
        <v>3</v>
      </c>
      <c r="I153" t="s">
        <v>544</v>
      </c>
      <c r="J153" t="s">
        <v>545</v>
      </c>
      <c r="K153" t="s">
        <v>546</v>
      </c>
      <c r="L153">
        <v>1346</v>
      </c>
      <c r="N153">
        <v>1009</v>
      </c>
      <c r="O153" t="s">
        <v>539</v>
      </c>
      <c r="P153" t="s">
        <v>539</v>
      </c>
      <c r="Q153">
        <v>1</v>
      </c>
      <c r="X153">
        <v>5.0000000000000001E-4</v>
      </c>
      <c r="Y153">
        <v>31.49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20</v>
      </c>
      <c r="AG153">
        <v>2E-3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ROW(Source!A265)</f>
        <v>265</v>
      </c>
      <c r="B154">
        <v>1473964298</v>
      </c>
      <c r="C154">
        <v>1470266224</v>
      </c>
      <c r="D154">
        <v>1441819193</v>
      </c>
      <c r="E154">
        <v>15514512</v>
      </c>
      <c r="F154">
        <v>1</v>
      </c>
      <c r="G154">
        <v>15514512</v>
      </c>
      <c r="H154">
        <v>1</v>
      </c>
      <c r="I154" t="s">
        <v>530</v>
      </c>
      <c r="J154" t="s">
        <v>3</v>
      </c>
      <c r="K154" t="s">
        <v>531</v>
      </c>
      <c r="L154">
        <v>1191</v>
      </c>
      <c r="N154">
        <v>1013</v>
      </c>
      <c r="O154" t="s">
        <v>532</v>
      </c>
      <c r="P154" t="s">
        <v>532</v>
      </c>
      <c r="Q154">
        <v>1</v>
      </c>
      <c r="X154">
        <v>0.47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3</v>
      </c>
      <c r="AG154">
        <v>0.47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ROW(Source!A265)</f>
        <v>265</v>
      </c>
      <c r="B155">
        <v>1473964299</v>
      </c>
      <c r="C155">
        <v>1470266224</v>
      </c>
      <c r="D155">
        <v>1441836187</v>
      </c>
      <c r="E155">
        <v>1</v>
      </c>
      <c r="F155">
        <v>1</v>
      </c>
      <c r="G155">
        <v>15514512</v>
      </c>
      <c r="H155">
        <v>3</v>
      </c>
      <c r="I155" t="s">
        <v>558</v>
      </c>
      <c r="J155" t="s">
        <v>559</v>
      </c>
      <c r="K155" t="s">
        <v>560</v>
      </c>
      <c r="L155">
        <v>1346</v>
      </c>
      <c r="N155">
        <v>1009</v>
      </c>
      <c r="O155" t="s">
        <v>539</v>
      </c>
      <c r="P155" t="s">
        <v>539</v>
      </c>
      <c r="Q155">
        <v>1</v>
      </c>
      <c r="X155">
        <v>8.0000000000000002E-3</v>
      </c>
      <c r="Y155">
        <v>424.66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8.0000000000000002E-3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ROW(Source!A265)</f>
        <v>265</v>
      </c>
      <c r="B156">
        <v>1473964300</v>
      </c>
      <c r="C156">
        <v>1470266224</v>
      </c>
      <c r="D156">
        <v>1441836235</v>
      </c>
      <c r="E156">
        <v>1</v>
      </c>
      <c r="F156">
        <v>1</v>
      </c>
      <c r="G156">
        <v>15514512</v>
      </c>
      <c r="H156">
        <v>3</v>
      </c>
      <c r="I156" t="s">
        <v>544</v>
      </c>
      <c r="J156" t="s">
        <v>545</v>
      </c>
      <c r="K156" t="s">
        <v>546</v>
      </c>
      <c r="L156">
        <v>1346</v>
      </c>
      <c r="N156">
        <v>1009</v>
      </c>
      <c r="O156" t="s">
        <v>539</v>
      </c>
      <c r="P156" t="s">
        <v>539</v>
      </c>
      <c r="Q156">
        <v>1</v>
      </c>
      <c r="X156">
        <v>0.5</v>
      </c>
      <c r="Y156">
        <v>31.49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0.5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ROW(Source!A265)</f>
        <v>265</v>
      </c>
      <c r="B157">
        <v>1473964301</v>
      </c>
      <c r="C157">
        <v>1470266224</v>
      </c>
      <c r="D157">
        <v>1441834642</v>
      </c>
      <c r="E157">
        <v>1</v>
      </c>
      <c r="F157">
        <v>1</v>
      </c>
      <c r="G157">
        <v>15514512</v>
      </c>
      <c r="H157">
        <v>3</v>
      </c>
      <c r="I157" t="s">
        <v>650</v>
      </c>
      <c r="J157" t="s">
        <v>651</v>
      </c>
      <c r="K157" t="s">
        <v>652</v>
      </c>
      <c r="L157">
        <v>1296</v>
      </c>
      <c r="N157">
        <v>1002</v>
      </c>
      <c r="O157" t="s">
        <v>550</v>
      </c>
      <c r="P157" t="s">
        <v>550</v>
      </c>
      <c r="Q157">
        <v>1</v>
      </c>
      <c r="X157">
        <v>0.01</v>
      </c>
      <c r="Y157">
        <v>109.78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0.01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ROW(Source!A266)</f>
        <v>266</v>
      </c>
      <c r="B158">
        <v>1473964302</v>
      </c>
      <c r="C158">
        <v>1470266237</v>
      </c>
      <c r="D158">
        <v>1441819193</v>
      </c>
      <c r="E158">
        <v>15514512</v>
      </c>
      <c r="F158">
        <v>1</v>
      </c>
      <c r="G158">
        <v>15514512</v>
      </c>
      <c r="H158">
        <v>1</v>
      </c>
      <c r="I158" t="s">
        <v>530</v>
      </c>
      <c r="J158" t="s">
        <v>3</v>
      </c>
      <c r="K158" t="s">
        <v>531</v>
      </c>
      <c r="L158">
        <v>1191</v>
      </c>
      <c r="N158">
        <v>1013</v>
      </c>
      <c r="O158" t="s">
        <v>532</v>
      </c>
      <c r="P158" t="s">
        <v>532</v>
      </c>
      <c r="Q158">
        <v>1</v>
      </c>
      <c r="X158">
        <v>0.9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3</v>
      </c>
      <c r="AG158">
        <v>0.9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ROW(Source!A266)</f>
        <v>266</v>
      </c>
      <c r="B159">
        <v>1473964303</v>
      </c>
      <c r="C159">
        <v>1470266237</v>
      </c>
      <c r="D159">
        <v>1441836235</v>
      </c>
      <c r="E159">
        <v>1</v>
      </c>
      <c r="F159">
        <v>1</v>
      </c>
      <c r="G159">
        <v>15514512</v>
      </c>
      <c r="H159">
        <v>3</v>
      </c>
      <c r="I159" t="s">
        <v>544</v>
      </c>
      <c r="J159" t="s">
        <v>545</v>
      </c>
      <c r="K159" t="s">
        <v>546</v>
      </c>
      <c r="L159">
        <v>1346</v>
      </c>
      <c r="N159">
        <v>1009</v>
      </c>
      <c r="O159" t="s">
        <v>539</v>
      </c>
      <c r="P159" t="s">
        <v>539</v>
      </c>
      <c r="Q159">
        <v>1</v>
      </c>
      <c r="X159">
        <v>0.01</v>
      </c>
      <c r="Y159">
        <v>31.49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0.01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ROW(Source!A267)</f>
        <v>267</v>
      </c>
      <c r="B160">
        <v>1473964304</v>
      </c>
      <c r="C160">
        <v>1470266244</v>
      </c>
      <c r="D160">
        <v>1441819193</v>
      </c>
      <c r="E160">
        <v>15514512</v>
      </c>
      <c r="F160">
        <v>1</v>
      </c>
      <c r="G160">
        <v>15514512</v>
      </c>
      <c r="H160">
        <v>1</v>
      </c>
      <c r="I160" t="s">
        <v>530</v>
      </c>
      <c r="J160" t="s">
        <v>3</v>
      </c>
      <c r="K160" t="s">
        <v>531</v>
      </c>
      <c r="L160">
        <v>1191</v>
      </c>
      <c r="N160">
        <v>1013</v>
      </c>
      <c r="O160" t="s">
        <v>532</v>
      </c>
      <c r="P160" t="s">
        <v>532</v>
      </c>
      <c r="Q160">
        <v>1</v>
      </c>
      <c r="X160">
        <v>7.59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3</v>
      </c>
      <c r="AG160">
        <v>7.59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ROW(Source!A267)</f>
        <v>267</v>
      </c>
      <c r="B161">
        <v>1473964305</v>
      </c>
      <c r="C161">
        <v>1470266244</v>
      </c>
      <c r="D161">
        <v>1441836187</v>
      </c>
      <c r="E161">
        <v>1</v>
      </c>
      <c r="F161">
        <v>1</v>
      </c>
      <c r="G161">
        <v>15514512</v>
      </c>
      <c r="H161">
        <v>3</v>
      </c>
      <c r="I161" t="s">
        <v>558</v>
      </c>
      <c r="J161" t="s">
        <v>559</v>
      </c>
      <c r="K161" t="s">
        <v>560</v>
      </c>
      <c r="L161">
        <v>1346</v>
      </c>
      <c r="N161">
        <v>1009</v>
      </c>
      <c r="O161" t="s">
        <v>539</v>
      </c>
      <c r="P161" t="s">
        <v>539</v>
      </c>
      <c r="Q161">
        <v>1</v>
      </c>
      <c r="X161">
        <v>8.0000000000000002E-3</v>
      </c>
      <c r="Y161">
        <v>424.66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8.0000000000000002E-3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ROW(Source!A267)</f>
        <v>267</v>
      </c>
      <c r="B162">
        <v>1473964306</v>
      </c>
      <c r="C162">
        <v>1470266244</v>
      </c>
      <c r="D162">
        <v>1441836235</v>
      </c>
      <c r="E162">
        <v>1</v>
      </c>
      <c r="F162">
        <v>1</v>
      </c>
      <c r="G162">
        <v>15514512</v>
      </c>
      <c r="H162">
        <v>3</v>
      </c>
      <c r="I162" t="s">
        <v>544</v>
      </c>
      <c r="J162" t="s">
        <v>545</v>
      </c>
      <c r="K162" t="s">
        <v>546</v>
      </c>
      <c r="L162">
        <v>1346</v>
      </c>
      <c r="N162">
        <v>1009</v>
      </c>
      <c r="O162" t="s">
        <v>539</v>
      </c>
      <c r="P162" t="s">
        <v>539</v>
      </c>
      <c r="Q162">
        <v>1</v>
      </c>
      <c r="X162">
        <v>0.5</v>
      </c>
      <c r="Y162">
        <v>31.49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0.5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ROW(Source!A268)</f>
        <v>268</v>
      </c>
      <c r="B163">
        <v>1473964307</v>
      </c>
      <c r="C163">
        <v>1470266254</v>
      </c>
      <c r="D163">
        <v>1441819193</v>
      </c>
      <c r="E163">
        <v>15514512</v>
      </c>
      <c r="F163">
        <v>1</v>
      </c>
      <c r="G163">
        <v>15514512</v>
      </c>
      <c r="H163">
        <v>1</v>
      </c>
      <c r="I163" t="s">
        <v>530</v>
      </c>
      <c r="J163" t="s">
        <v>3</v>
      </c>
      <c r="K163" t="s">
        <v>531</v>
      </c>
      <c r="L163">
        <v>1191</v>
      </c>
      <c r="N163">
        <v>1013</v>
      </c>
      <c r="O163" t="s">
        <v>532</v>
      </c>
      <c r="P163" t="s">
        <v>532</v>
      </c>
      <c r="Q163">
        <v>1</v>
      </c>
      <c r="X163">
        <v>0.3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20</v>
      </c>
      <c r="AG163">
        <v>1.2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ROW(Source!A268)</f>
        <v>268</v>
      </c>
      <c r="B164">
        <v>1473964308</v>
      </c>
      <c r="C164">
        <v>1470266254</v>
      </c>
      <c r="D164">
        <v>1441836235</v>
      </c>
      <c r="E164">
        <v>1</v>
      </c>
      <c r="F164">
        <v>1</v>
      </c>
      <c r="G164">
        <v>15514512</v>
      </c>
      <c r="H164">
        <v>3</v>
      </c>
      <c r="I164" t="s">
        <v>544</v>
      </c>
      <c r="J164" t="s">
        <v>545</v>
      </c>
      <c r="K164" t="s">
        <v>546</v>
      </c>
      <c r="L164">
        <v>1346</v>
      </c>
      <c r="N164">
        <v>1009</v>
      </c>
      <c r="O164" t="s">
        <v>539</v>
      </c>
      <c r="P164" t="s">
        <v>539</v>
      </c>
      <c r="Q164">
        <v>1</v>
      </c>
      <c r="X164">
        <v>0.05</v>
      </c>
      <c r="Y164">
        <v>31.49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20</v>
      </c>
      <c r="AG164">
        <v>0.2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ROW(Source!A268)</f>
        <v>268</v>
      </c>
      <c r="B165">
        <v>1473964309</v>
      </c>
      <c r="C165">
        <v>1470266254</v>
      </c>
      <c r="D165">
        <v>1441834628</v>
      </c>
      <c r="E165">
        <v>1</v>
      </c>
      <c r="F165">
        <v>1</v>
      </c>
      <c r="G165">
        <v>15514512</v>
      </c>
      <c r="H165">
        <v>3</v>
      </c>
      <c r="I165" t="s">
        <v>653</v>
      </c>
      <c r="J165" t="s">
        <v>654</v>
      </c>
      <c r="K165" t="s">
        <v>655</v>
      </c>
      <c r="L165">
        <v>1348</v>
      </c>
      <c r="N165">
        <v>1009</v>
      </c>
      <c r="O165" t="s">
        <v>557</v>
      </c>
      <c r="P165" t="s">
        <v>557</v>
      </c>
      <c r="Q165">
        <v>1000</v>
      </c>
      <c r="X165">
        <v>4.0000000000000003E-5</v>
      </c>
      <c r="Y165">
        <v>73951.73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20</v>
      </c>
      <c r="AG165">
        <v>1.6000000000000001E-4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ROW(Source!A269)</f>
        <v>269</v>
      </c>
      <c r="B166">
        <v>1473964310</v>
      </c>
      <c r="C166">
        <v>1470266264</v>
      </c>
      <c r="D166">
        <v>1441819193</v>
      </c>
      <c r="E166">
        <v>15514512</v>
      </c>
      <c r="F166">
        <v>1</v>
      </c>
      <c r="G166">
        <v>15514512</v>
      </c>
      <c r="H166">
        <v>1</v>
      </c>
      <c r="I166" t="s">
        <v>530</v>
      </c>
      <c r="J166" t="s">
        <v>3</v>
      </c>
      <c r="K166" t="s">
        <v>531</v>
      </c>
      <c r="L166">
        <v>1191</v>
      </c>
      <c r="N166">
        <v>1013</v>
      </c>
      <c r="O166" t="s">
        <v>532</v>
      </c>
      <c r="P166" t="s">
        <v>532</v>
      </c>
      <c r="Q166">
        <v>1</v>
      </c>
      <c r="X166">
        <v>1.33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1</v>
      </c>
      <c r="AF166" t="s">
        <v>3</v>
      </c>
      <c r="AG166">
        <v>1.33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ROW(Source!A339)</f>
        <v>339</v>
      </c>
      <c r="B167">
        <v>1473964311</v>
      </c>
      <c r="C167">
        <v>1470266268</v>
      </c>
      <c r="D167">
        <v>1441819193</v>
      </c>
      <c r="E167">
        <v>15514512</v>
      </c>
      <c r="F167">
        <v>1</v>
      </c>
      <c r="G167">
        <v>15514512</v>
      </c>
      <c r="H167">
        <v>1</v>
      </c>
      <c r="I167" t="s">
        <v>530</v>
      </c>
      <c r="J167" t="s">
        <v>3</v>
      </c>
      <c r="K167" t="s">
        <v>531</v>
      </c>
      <c r="L167">
        <v>1191</v>
      </c>
      <c r="N167">
        <v>1013</v>
      </c>
      <c r="O167" t="s">
        <v>532</v>
      </c>
      <c r="P167" t="s">
        <v>532</v>
      </c>
      <c r="Q167">
        <v>1</v>
      </c>
      <c r="X167">
        <v>12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 t="s">
        <v>282</v>
      </c>
      <c r="AG167">
        <v>8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ROW(Source!A339)</f>
        <v>339</v>
      </c>
      <c r="B168">
        <v>1473964312</v>
      </c>
      <c r="C168">
        <v>1470266268</v>
      </c>
      <c r="D168">
        <v>1441835475</v>
      </c>
      <c r="E168">
        <v>1</v>
      </c>
      <c r="F168">
        <v>1</v>
      </c>
      <c r="G168">
        <v>15514512</v>
      </c>
      <c r="H168">
        <v>3</v>
      </c>
      <c r="I168" t="s">
        <v>614</v>
      </c>
      <c r="J168" t="s">
        <v>615</v>
      </c>
      <c r="K168" t="s">
        <v>616</v>
      </c>
      <c r="L168">
        <v>1348</v>
      </c>
      <c r="N168">
        <v>1009</v>
      </c>
      <c r="O168" t="s">
        <v>557</v>
      </c>
      <c r="P168" t="s">
        <v>557</v>
      </c>
      <c r="Q168">
        <v>1000</v>
      </c>
      <c r="X168">
        <v>2.0000000000000001E-4</v>
      </c>
      <c r="Y168">
        <v>155908.07999999999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282</v>
      </c>
      <c r="AG168">
        <v>1.3333333333333334E-4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ROW(Source!A339)</f>
        <v>339</v>
      </c>
      <c r="B169">
        <v>1473964313</v>
      </c>
      <c r="C169">
        <v>1470266268</v>
      </c>
      <c r="D169">
        <v>1441834671</v>
      </c>
      <c r="E169">
        <v>1</v>
      </c>
      <c r="F169">
        <v>1</v>
      </c>
      <c r="G169">
        <v>15514512</v>
      </c>
      <c r="H169">
        <v>3</v>
      </c>
      <c r="I169" t="s">
        <v>632</v>
      </c>
      <c r="J169" t="s">
        <v>633</v>
      </c>
      <c r="K169" t="s">
        <v>634</v>
      </c>
      <c r="L169">
        <v>1348</v>
      </c>
      <c r="N169">
        <v>1009</v>
      </c>
      <c r="O169" t="s">
        <v>557</v>
      </c>
      <c r="P169" t="s">
        <v>557</v>
      </c>
      <c r="Q169">
        <v>1000</v>
      </c>
      <c r="X169">
        <v>1E-4</v>
      </c>
      <c r="Y169">
        <v>184462.17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282</v>
      </c>
      <c r="AG169">
        <v>6.666666666666667E-5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ROW(Source!A339)</f>
        <v>339</v>
      </c>
      <c r="B170">
        <v>1473964314</v>
      </c>
      <c r="C170">
        <v>1470266268</v>
      </c>
      <c r="D170">
        <v>1441834634</v>
      </c>
      <c r="E170">
        <v>1</v>
      </c>
      <c r="F170">
        <v>1</v>
      </c>
      <c r="G170">
        <v>15514512</v>
      </c>
      <c r="H170">
        <v>3</v>
      </c>
      <c r="I170" t="s">
        <v>635</v>
      </c>
      <c r="J170" t="s">
        <v>636</v>
      </c>
      <c r="K170" t="s">
        <v>637</v>
      </c>
      <c r="L170">
        <v>1348</v>
      </c>
      <c r="N170">
        <v>1009</v>
      </c>
      <c r="O170" t="s">
        <v>557</v>
      </c>
      <c r="P170" t="s">
        <v>557</v>
      </c>
      <c r="Q170">
        <v>1000</v>
      </c>
      <c r="X170">
        <v>5.9999999999999995E-4</v>
      </c>
      <c r="Y170">
        <v>88053.759999999995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282</v>
      </c>
      <c r="AG170">
        <v>3.9999999999999996E-4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ROW(Source!A339)</f>
        <v>339</v>
      </c>
      <c r="B171">
        <v>1473964315</v>
      </c>
      <c r="C171">
        <v>1470266268</v>
      </c>
      <c r="D171">
        <v>1441834836</v>
      </c>
      <c r="E171">
        <v>1</v>
      </c>
      <c r="F171">
        <v>1</v>
      </c>
      <c r="G171">
        <v>15514512</v>
      </c>
      <c r="H171">
        <v>3</v>
      </c>
      <c r="I171" t="s">
        <v>638</v>
      </c>
      <c r="J171" t="s">
        <v>639</v>
      </c>
      <c r="K171" t="s">
        <v>640</v>
      </c>
      <c r="L171">
        <v>1348</v>
      </c>
      <c r="N171">
        <v>1009</v>
      </c>
      <c r="O171" t="s">
        <v>557</v>
      </c>
      <c r="P171" t="s">
        <v>557</v>
      </c>
      <c r="Q171">
        <v>1000</v>
      </c>
      <c r="X171">
        <v>1.08E-3</v>
      </c>
      <c r="Y171">
        <v>93194.67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282</v>
      </c>
      <c r="AG171">
        <v>7.2000000000000005E-4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ROW(Source!A339)</f>
        <v>339</v>
      </c>
      <c r="B172">
        <v>1473964316</v>
      </c>
      <c r="C172">
        <v>1470266268</v>
      </c>
      <c r="D172">
        <v>1441822273</v>
      </c>
      <c r="E172">
        <v>15514512</v>
      </c>
      <c r="F172">
        <v>1</v>
      </c>
      <c r="G172">
        <v>15514512</v>
      </c>
      <c r="H172">
        <v>3</v>
      </c>
      <c r="I172" t="s">
        <v>603</v>
      </c>
      <c r="J172" t="s">
        <v>3</v>
      </c>
      <c r="K172" t="s">
        <v>605</v>
      </c>
      <c r="L172">
        <v>1348</v>
      </c>
      <c r="N172">
        <v>1009</v>
      </c>
      <c r="O172" t="s">
        <v>557</v>
      </c>
      <c r="P172" t="s">
        <v>557</v>
      </c>
      <c r="Q172">
        <v>1000</v>
      </c>
      <c r="X172">
        <v>1.2E-4</v>
      </c>
      <c r="Y172">
        <v>94640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282</v>
      </c>
      <c r="AG172">
        <v>8.0000000000000007E-5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ROW(Source!A340)</f>
        <v>340</v>
      </c>
      <c r="B173">
        <v>1473964317</v>
      </c>
      <c r="C173">
        <v>1470266287</v>
      </c>
      <c r="D173">
        <v>1441819193</v>
      </c>
      <c r="E173">
        <v>15514512</v>
      </c>
      <c r="F173">
        <v>1</v>
      </c>
      <c r="G173">
        <v>15514512</v>
      </c>
      <c r="H173">
        <v>1</v>
      </c>
      <c r="I173" t="s">
        <v>530</v>
      </c>
      <c r="J173" t="s">
        <v>3</v>
      </c>
      <c r="K173" t="s">
        <v>531</v>
      </c>
      <c r="L173">
        <v>1191</v>
      </c>
      <c r="N173">
        <v>1013</v>
      </c>
      <c r="O173" t="s">
        <v>532</v>
      </c>
      <c r="P173" t="s">
        <v>532</v>
      </c>
      <c r="Q173">
        <v>1</v>
      </c>
      <c r="X173">
        <v>5.5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3</v>
      </c>
      <c r="AG173">
        <v>5.5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ROW(Source!A340)</f>
        <v>340</v>
      </c>
      <c r="B174">
        <v>1473964318</v>
      </c>
      <c r="C174">
        <v>1470266287</v>
      </c>
      <c r="D174">
        <v>1441836235</v>
      </c>
      <c r="E174">
        <v>1</v>
      </c>
      <c r="F174">
        <v>1</v>
      </c>
      <c r="G174">
        <v>15514512</v>
      </c>
      <c r="H174">
        <v>3</v>
      </c>
      <c r="I174" t="s">
        <v>544</v>
      </c>
      <c r="J174" t="s">
        <v>545</v>
      </c>
      <c r="K174" t="s">
        <v>546</v>
      </c>
      <c r="L174">
        <v>1346</v>
      </c>
      <c r="N174">
        <v>1009</v>
      </c>
      <c r="O174" t="s">
        <v>539</v>
      </c>
      <c r="P174" t="s">
        <v>539</v>
      </c>
      <c r="Q174">
        <v>1</v>
      </c>
      <c r="X174">
        <v>0.02</v>
      </c>
      <c r="Y174">
        <v>31.49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0.02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ROW(Source!A340)</f>
        <v>340</v>
      </c>
      <c r="B175">
        <v>1473964319</v>
      </c>
      <c r="C175">
        <v>1470266287</v>
      </c>
      <c r="D175">
        <v>1441821379</v>
      </c>
      <c r="E175">
        <v>15514512</v>
      </c>
      <c r="F175">
        <v>1</v>
      </c>
      <c r="G175">
        <v>15514512</v>
      </c>
      <c r="H175">
        <v>3</v>
      </c>
      <c r="I175" t="s">
        <v>601</v>
      </c>
      <c r="J175" t="s">
        <v>3</v>
      </c>
      <c r="K175" t="s">
        <v>602</v>
      </c>
      <c r="L175">
        <v>1346</v>
      </c>
      <c r="N175">
        <v>1009</v>
      </c>
      <c r="O175" t="s">
        <v>539</v>
      </c>
      <c r="P175" t="s">
        <v>539</v>
      </c>
      <c r="Q175">
        <v>1</v>
      </c>
      <c r="X175">
        <v>2.4E-2</v>
      </c>
      <c r="Y175">
        <v>89.933959999999999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3</v>
      </c>
      <c r="AG175">
        <v>2.4E-2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ROW(Source!A341)</f>
        <v>341</v>
      </c>
      <c r="B176">
        <v>1473964320</v>
      </c>
      <c r="C176">
        <v>1470266297</v>
      </c>
      <c r="D176">
        <v>1441819193</v>
      </c>
      <c r="E176">
        <v>15514512</v>
      </c>
      <c r="F176">
        <v>1</v>
      </c>
      <c r="G176">
        <v>15514512</v>
      </c>
      <c r="H176">
        <v>1</v>
      </c>
      <c r="I176" t="s">
        <v>530</v>
      </c>
      <c r="J176" t="s">
        <v>3</v>
      </c>
      <c r="K176" t="s">
        <v>531</v>
      </c>
      <c r="L176">
        <v>1191</v>
      </c>
      <c r="N176">
        <v>1013</v>
      </c>
      <c r="O176" t="s">
        <v>532</v>
      </c>
      <c r="P176" t="s">
        <v>532</v>
      </c>
      <c r="Q176">
        <v>1</v>
      </c>
      <c r="X176">
        <v>2.38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1</v>
      </c>
      <c r="AF176" t="s">
        <v>38</v>
      </c>
      <c r="AG176">
        <v>4.76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ROW(Source!A341)</f>
        <v>341</v>
      </c>
      <c r="B177">
        <v>1473964321</v>
      </c>
      <c r="C177">
        <v>1470266297</v>
      </c>
      <c r="D177">
        <v>1441836235</v>
      </c>
      <c r="E177">
        <v>1</v>
      </c>
      <c r="F177">
        <v>1</v>
      </c>
      <c r="G177">
        <v>15514512</v>
      </c>
      <c r="H177">
        <v>3</v>
      </c>
      <c r="I177" t="s">
        <v>544</v>
      </c>
      <c r="J177" t="s">
        <v>545</v>
      </c>
      <c r="K177" t="s">
        <v>546</v>
      </c>
      <c r="L177">
        <v>1346</v>
      </c>
      <c r="N177">
        <v>1009</v>
      </c>
      <c r="O177" t="s">
        <v>539</v>
      </c>
      <c r="P177" t="s">
        <v>539</v>
      </c>
      <c r="Q177">
        <v>1</v>
      </c>
      <c r="X177">
        <v>1E-3</v>
      </c>
      <c r="Y177">
        <v>31.49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38</v>
      </c>
      <c r="AG177">
        <v>2E-3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ROW(Source!A342)</f>
        <v>342</v>
      </c>
      <c r="B178">
        <v>1473964322</v>
      </c>
      <c r="C178">
        <v>1470266304</v>
      </c>
      <c r="D178">
        <v>1441819193</v>
      </c>
      <c r="E178">
        <v>15514512</v>
      </c>
      <c r="F178">
        <v>1</v>
      </c>
      <c r="G178">
        <v>15514512</v>
      </c>
      <c r="H178">
        <v>1</v>
      </c>
      <c r="I178" t="s">
        <v>530</v>
      </c>
      <c r="J178" t="s">
        <v>3</v>
      </c>
      <c r="K178" t="s">
        <v>531</v>
      </c>
      <c r="L178">
        <v>1191</v>
      </c>
      <c r="N178">
        <v>1013</v>
      </c>
      <c r="O178" t="s">
        <v>532</v>
      </c>
      <c r="P178" t="s">
        <v>532</v>
      </c>
      <c r="Q178">
        <v>1</v>
      </c>
      <c r="X178">
        <v>1.1000000000000001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1</v>
      </c>
      <c r="AF178" t="s">
        <v>38</v>
      </c>
      <c r="AG178">
        <v>2.2000000000000002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ROW(Source!A342)</f>
        <v>342</v>
      </c>
      <c r="B179">
        <v>1473964323</v>
      </c>
      <c r="C179">
        <v>1470266304</v>
      </c>
      <c r="D179">
        <v>1441836235</v>
      </c>
      <c r="E179">
        <v>1</v>
      </c>
      <c r="F179">
        <v>1</v>
      </c>
      <c r="G179">
        <v>15514512</v>
      </c>
      <c r="H179">
        <v>3</v>
      </c>
      <c r="I179" t="s">
        <v>544</v>
      </c>
      <c r="J179" t="s">
        <v>545</v>
      </c>
      <c r="K179" t="s">
        <v>546</v>
      </c>
      <c r="L179">
        <v>1346</v>
      </c>
      <c r="N179">
        <v>1009</v>
      </c>
      <c r="O179" t="s">
        <v>539</v>
      </c>
      <c r="P179" t="s">
        <v>539</v>
      </c>
      <c r="Q179">
        <v>1</v>
      </c>
      <c r="X179">
        <v>1.1999999999999999E-3</v>
      </c>
      <c r="Y179">
        <v>31.49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38</v>
      </c>
      <c r="AG179">
        <v>2.3999999999999998E-3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ROW(Source!A343)</f>
        <v>343</v>
      </c>
      <c r="B180">
        <v>1473964324</v>
      </c>
      <c r="C180">
        <v>1470266311</v>
      </c>
      <c r="D180">
        <v>1441819193</v>
      </c>
      <c r="E180">
        <v>15514512</v>
      </c>
      <c r="F180">
        <v>1</v>
      </c>
      <c r="G180">
        <v>15514512</v>
      </c>
      <c r="H180">
        <v>1</v>
      </c>
      <c r="I180" t="s">
        <v>530</v>
      </c>
      <c r="J180" t="s">
        <v>3</v>
      </c>
      <c r="K180" t="s">
        <v>531</v>
      </c>
      <c r="L180">
        <v>1191</v>
      </c>
      <c r="N180">
        <v>1013</v>
      </c>
      <c r="O180" t="s">
        <v>532</v>
      </c>
      <c r="P180" t="s">
        <v>532</v>
      </c>
      <c r="Q180">
        <v>1</v>
      </c>
      <c r="X180">
        <v>7.56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1</v>
      </c>
      <c r="AF180" t="s">
        <v>38</v>
      </c>
      <c r="AG180">
        <v>15.12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ROW(Source!A343)</f>
        <v>343</v>
      </c>
      <c r="B181">
        <v>1473964325</v>
      </c>
      <c r="C181">
        <v>1470266311</v>
      </c>
      <c r="D181">
        <v>1441833954</v>
      </c>
      <c r="E181">
        <v>1</v>
      </c>
      <c r="F181">
        <v>1</v>
      </c>
      <c r="G181">
        <v>15514512</v>
      </c>
      <c r="H181">
        <v>2</v>
      </c>
      <c r="I181" t="s">
        <v>606</v>
      </c>
      <c r="J181" t="s">
        <v>607</v>
      </c>
      <c r="K181" t="s">
        <v>608</v>
      </c>
      <c r="L181">
        <v>1368</v>
      </c>
      <c r="N181">
        <v>1011</v>
      </c>
      <c r="O181" t="s">
        <v>536</v>
      </c>
      <c r="P181" t="s">
        <v>536</v>
      </c>
      <c r="Q181">
        <v>1</v>
      </c>
      <c r="X181">
        <v>0.46</v>
      </c>
      <c r="Y181">
        <v>0</v>
      </c>
      <c r="Z181">
        <v>59.51</v>
      </c>
      <c r="AA181">
        <v>0.82</v>
      </c>
      <c r="AB181">
        <v>0</v>
      </c>
      <c r="AC181">
        <v>0</v>
      </c>
      <c r="AD181">
        <v>1</v>
      </c>
      <c r="AE181">
        <v>0</v>
      </c>
      <c r="AF181" t="s">
        <v>38</v>
      </c>
      <c r="AG181">
        <v>0.92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ROW(Source!A343)</f>
        <v>343</v>
      </c>
      <c r="B182">
        <v>1473964326</v>
      </c>
      <c r="C182">
        <v>1470266311</v>
      </c>
      <c r="D182">
        <v>1441834258</v>
      </c>
      <c r="E182">
        <v>1</v>
      </c>
      <c r="F182">
        <v>1</v>
      </c>
      <c r="G182">
        <v>15514512</v>
      </c>
      <c r="H182">
        <v>2</v>
      </c>
      <c r="I182" t="s">
        <v>573</v>
      </c>
      <c r="J182" t="s">
        <v>574</v>
      </c>
      <c r="K182" t="s">
        <v>575</v>
      </c>
      <c r="L182">
        <v>1368</v>
      </c>
      <c r="N182">
        <v>1011</v>
      </c>
      <c r="O182" t="s">
        <v>536</v>
      </c>
      <c r="P182" t="s">
        <v>536</v>
      </c>
      <c r="Q182">
        <v>1</v>
      </c>
      <c r="X182">
        <v>2.83</v>
      </c>
      <c r="Y182">
        <v>0</v>
      </c>
      <c r="Z182">
        <v>1303.01</v>
      </c>
      <c r="AA182">
        <v>826.2</v>
      </c>
      <c r="AB182">
        <v>0</v>
      </c>
      <c r="AC182">
        <v>0</v>
      </c>
      <c r="AD182">
        <v>1</v>
      </c>
      <c r="AE182">
        <v>0</v>
      </c>
      <c r="AF182" t="s">
        <v>38</v>
      </c>
      <c r="AG182">
        <v>5.66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ROW(Source!A343)</f>
        <v>343</v>
      </c>
      <c r="B183">
        <v>1473964327</v>
      </c>
      <c r="C183">
        <v>1470266311</v>
      </c>
      <c r="D183">
        <v>1441836235</v>
      </c>
      <c r="E183">
        <v>1</v>
      </c>
      <c r="F183">
        <v>1</v>
      </c>
      <c r="G183">
        <v>15514512</v>
      </c>
      <c r="H183">
        <v>3</v>
      </c>
      <c r="I183" t="s">
        <v>544</v>
      </c>
      <c r="J183" t="s">
        <v>545</v>
      </c>
      <c r="K183" t="s">
        <v>546</v>
      </c>
      <c r="L183">
        <v>1346</v>
      </c>
      <c r="N183">
        <v>1009</v>
      </c>
      <c r="O183" t="s">
        <v>539</v>
      </c>
      <c r="P183" t="s">
        <v>539</v>
      </c>
      <c r="Q183">
        <v>1</v>
      </c>
      <c r="X183">
        <v>0.18</v>
      </c>
      <c r="Y183">
        <v>31.49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38</v>
      </c>
      <c r="AG183">
        <v>0.36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ROW(Source!A344)</f>
        <v>344</v>
      </c>
      <c r="B184">
        <v>1473964328</v>
      </c>
      <c r="C184">
        <v>1470266324</v>
      </c>
      <c r="D184">
        <v>1441819193</v>
      </c>
      <c r="E184">
        <v>15514512</v>
      </c>
      <c r="F184">
        <v>1</v>
      </c>
      <c r="G184">
        <v>15514512</v>
      </c>
      <c r="H184">
        <v>1</v>
      </c>
      <c r="I184" t="s">
        <v>530</v>
      </c>
      <c r="J184" t="s">
        <v>3</v>
      </c>
      <c r="K184" t="s">
        <v>531</v>
      </c>
      <c r="L184">
        <v>1191</v>
      </c>
      <c r="N184">
        <v>1013</v>
      </c>
      <c r="O184" t="s">
        <v>532</v>
      </c>
      <c r="P184" t="s">
        <v>532</v>
      </c>
      <c r="Q184">
        <v>1</v>
      </c>
      <c r="X184">
        <v>1.56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1</v>
      </c>
      <c r="AF184" t="s">
        <v>38</v>
      </c>
      <c r="AG184">
        <v>3.12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ROW(Source!A344)</f>
        <v>344</v>
      </c>
      <c r="B185">
        <v>1473964329</v>
      </c>
      <c r="C185">
        <v>1470266324</v>
      </c>
      <c r="D185">
        <v>1441833954</v>
      </c>
      <c r="E185">
        <v>1</v>
      </c>
      <c r="F185">
        <v>1</v>
      </c>
      <c r="G185">
        <v>15514512</v>
      </c>
      <c r="H185">
        <v>2</v>
      </c>
      <c r="I185" t="s">
        <v>606</v>
      </c>
      <c r="J185" t="s">
        <v>607</v>
      </c>
      <c r="K185" t="s">
        <v>608</v>
      </c>
      <c r="L185">
        <v>1368</v>
      </c>
      <c r="N185">
        <v>1011</v>
      </c>
      <c r="O185" t="s">
        <v>536</v>
      </c>
      <c r="P185" t="s">
        <v>536</v>
      </c>
      <c r="Q185">
        <v>1</v>
      </c>
      <c r="X185">
        <v>0.03</v>
      </c>
      <c r="Y185">
        <v>0</v>
      </c>
      <c r="Z185">
        <v>59.51</v>
      </c>
      <c r="AA185">
        <v>0.82</v>
      </c>
      <c r="AB185">
        <v>0</v>
      </c>
      <c r="AC185">
        <v>0</v>
      </c>
      <c r="AD185">
        <v>1</v>
      </c>
      <c r="AE185">
        <v>0</v>
      </c>
      <c r="AF185" t="s">
        <v>38</v>
      </c>
      <c r="AG185">
        <v>0.06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ROW(Source!A344)</f>
        <v>344</v>
      </c>
      <c r="B186">
        <v>1473964330</v>
      </c>
      <c r="C186">
        <v>1470266324</v>
      </c>
      <c r="D186">
        <v>1441836235</v>
      </c>
      <c r="E186">
        <v>1</v>
      </c>
      <c r="F186">
        <v>1</v>
      </c>
      <c r="G186">
        <v>15514512</v>
      </c>
      <c r="H186">
        <v>3</v>
      </c>
      <c r="I186" t="s">
        <v>544</v>
      </c>
      <c r="J186" t="s">
        <v>545</v>
      </c>
      <c r="K186" t="s">
        <v>546</v>
      </c>
      <c r="L186">
        <v>1346</v>
      </c>
      <c r="N186">
        <v>1009</v>
      </c>
      <c r="O186" t="s">
        <v>539</v>
      </c>
      <c r="P186" t="s">
        <v>539</v>
      </c>
      <c r="Q186">
        <v>1</v>
      </c>
      <c r="X186">
        <v>0.02</v>
      </c>
      <c r="Y186">
        <v>31.49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38</v>
      </c>
      <c r="AG186">
        <v>0.04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ROW(Source!A345)</f>
        <v>345</v>
      </c>
      <c r="B187">
        <v>1473964331</v>
      </c>
      <c r="C187">
        <v>1470266334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530</v>
      </c>
      <c r="J187" t="s">
        <v>3</v>
      </c>
      <c r="K187" t="s">
        <v>531</v>
      </c>
      <c r="L187">
        <v>1191</v>
      </c>
      <c r="N187">
        <v>1013</v>
      </c>
      <c r="O187" t="s">
        <v>532</v>
      </c>
      <c r="P187" t="s">
        <v>532</v>
      </c>
      <c r="Q187">
        <v>1</v>
      </c>
      <c r="X187">
        <v>3.14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38</v>
      </c>
      <c r="AG187">
        <v>6.28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ROW(Source!A345)</f>
        <v>345</v>
      </c>
      <c r="B188">
        <v>1473964332</v>
      </c>
      <c r="C188">
        <v>1470266334</v>
      </c>
      <c r="D188">
        <v>1441833954</v>
      </c>
      <c r="E188">
        <v>1</v>
      </c>
      <c r="F188">
        <v>1</v>
      </c>
      <c r="G188">
        <v>15514512</v>
      </c>
      <c r="H188">
        <v>2</v>
      </c>
      <c r="I188" t="s">
        <v>606</v>
      </c>
      <c r="J188" t="s">
        <v>607</v>
      </c>
      <c r="K188" t="s">
        <v>608</v>
      </c>
      <c r="L188">
        <v>1368</v>
      </c>
      <c r="N188">
        <v>1011</v>
      </c>
      <c r="O188" t="s">
        <v>536</v>
      </c>
      <c r="P188" t="s">
        <v>536</v>
      </c>
      <c r="Q188">
        <v>1</v>
      </c>
      <c r="X188">
        <v>0.03</v>
      </c>
      <c r="Y188">
        <v>0</v>
      </c>
      <c r="Z188">
        <v>59.51</v>
      </c>
      <c r="AA188">
        <v>0.82</v>
      </c>
      <c r="AB188">
        <v>0</v>
      </c>
      <c r="AC188">
        <v>0</v>
      </c>
      <c r="AD188">
        <v>1</v>
      </c>
      <c r="AE188">
        <v>0</v>
      </c>
      <c r="AF188" t="s">
        <v>38</v>
      </c>
      <c r="AG188">
        <v>0.06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ROW(Source!A345)</f>
        <v>345</v>
      </c>
      <c r="B189">
        <v>1473964333</v>
      </c>
      <c r="C189">
        <v>1470266334</v>
      </c>
      <c r="D189">
        <v>1441836235</v>
      </c>
      <c r="E189">
        <v>1</v>
      </c>
      <c r="F189">
        <v>1</v>
      </c>
      <c r="G189">
        <v>15514512</v>
      </c>
      <c r="H189">
        <v>3</v>
      </c>
      <c r="I189" t="s">
        <v>544</v>
      </c>
      <c r="J189" t="s">
        <v>545</v>
      </c>
      <c r="K189" t="s">
        <v>546</v>
      </c>
      <c r="L189">
        <v>1346</v>
      </c>
      <c r="N189">
        <v>1009</v>
      </c>
      <c r="O189" t="s">
        <v>539</v>
      </c>
      <c r="P189" t="s">
        <v>539</v>
      </c>
      <c r="Q189">
        <v>1</v>
      </c>
      <c r="X189">
        <v>0.32</v>
      </c>
      <c r="Y189">
        <v>31.49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38</v>
      </c>
      <c r="AG189">
        <v>0.64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ROW(Source!A346)</f>
        <v>346</v>
      </c>
      <c r="B190">
        <v>1473964334</v>
      </c>
      <c r="C190">
        <v>1470266344</v>
      </c>
      <c r="D190">
        <v>1441819193</v>
      </c>
      <c r="E190">
        <v>15514512</v>
      </c>
      <c r="F190">
        <v>1</v>
      </c>
      <c r="G190">
        <v>15514512</v>
      </c>
      <c r="H190">
        <v>1</v>
      </c>
      <c r="I190" t="s">
        <v>530</v>
      </c>
      <c r="J190" t="s">
        <v>3</v>
      </c>
      <c r="K190" t="s">
        <v>531</v>
      </c>
      <c r="L190">
        <v>1191</v>
      </c>
      <c r="N190">
        <v>1013</v>
      </c>
      <c r="O190" t="s">
        <v>532</v>
      </c>
      <c r="P190" t="s">
        <v>532</v>
      </c>
      <c r="Q190">
        <v>1</v>
      </c>
      <c r="X190">
        <v>7.12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1</v>
      </c>
      <c r="AF190" t="s">
        <v>3</v>
      </c>
      <c r="AG190">
        <v>7.12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ROW(Source!A346)</f>
        <v>346</v>
      </c>
      <c r="B191">
        <v>1473964335</v>
      </c>
      <c r="C191">
        <v>1470266344</v>
      </c>
      <c r="D191">
        <v>1441833954</v>
      </c>
      <c r="E191">
        <v>1</v>
      </c>
      <c r="F191">
        <v>1</v>
      </c>
      <c r="G191">
        <v>15514512</v>
      </c>
      <c r="H191">
        <v>2</v>
      </c>
      <c r="I191" t="s">
        <v>606</v>
      </c>
      <c r="J191" t="s">
        <v>607</v>
      </c>
      <c r="K191" t="s">
        <v>608</v>
      </c>
      <c r="L191">
        <v>1368</v>
      </c>
      <c r="N191">
        <v>1011</v>
      </c>
      <c r="O191" t="s">
        <v>536</v>
      </c>
      <c r="P191" t="s">
        <v>536</v>
      </c>
      <c r="Q191">
        <v>1</v>
      </c>
      <c r="X191">
        <v>0.15</v>
      </c>
      <c r="Y191">
        <v>0</v>
      </c>
      <c r="Z191">
        <v>59.51</v>
      </c>
      <c r="AA191">
        <v>0.82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0.15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ROW(Source!A346)</f>
        <v>346</v>
      </c>
      <c r="B192">
        <v>1473964336</v>
      </c>
      <c r="C192">
        <v>1470266344</v>
      </c>
      <c r="D192">
        <v>1441836235</v>
      </c>
      <c r="E192">
        <v>1</v>
      </c>
      <c r="F192">
        <v>1</v>
      </c>
      <c r="G192">
        <v>15514512</v>
      </c>
      <c r="H192">
        <v>3</v>
      </c>
      <c r="I192" t="s">
        <v>544</v>
      </c>
      <c r="J192" t="s">
        <v>545</v>
      </c>
      <c r="K192" t="s">
        <v>546</v>
      </c>
      <c r="L192">
        <v>1346</v>
      </c>
      <c r="N192">
        <v>1009</v>
      </c>
      <c r="O192" t="s">
        <v>539</v>
      </c>
      <c r="P192" t="s">
        <v>539</v>
      </c>
      <c r="Q192">
        <v>1</v>
      </c>
      <c r="X192">
        <v>0.36</v>
      </c>
      <c r="Y192">
        <v>31.49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3</v>
      </c>
      <c r="AG192">
        <v>0.36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ROW(Source!A346)</f>
        <v>346</v>
      </c>
      <c r="B193">
        <v>1473964337</v>
      </c>
      <c r="C193">
        <v>1470266344</v>
      </c>
      <c r="D193">
        <v>1441821379</v>
      </c>
      <c r="E193">
        <v>15514512</v>
      </c>
      <c r="F193">
        <v>1</v>
      </c>
      <c r="G193">
        <v>15514512</v>
      </c>
      <c r="H193">
        <v>3</v>
      </c>
      <c r="I193" t="s">
        <v>601</v>
      </c>
      <c r="J193" t="s">
        <v>3</v>
      </c>
      <c r="K193" t="s">
        <v>602</v>
      </c>
      <c r="L193">
        <v>1346</v>
      </c>
      <c r="N193">
        <v>1009</v>
      </c>
      <c r="O193" t="s">
        <v>539</v>
      </c>
      <c r="P193" t="s">
        <v>539</v>
      </c>
      <c r="Q193">
        <v>1</v>
      </c>
      <c r="X193">
        <v>2.4E-2</v>
      </c>
      <c r="Y193">
        <v>89.933959999999999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2.4E-2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ROW(Source!A347)</f>
        <v>347</v>
      </c>
      <c r="B194">
        <v>1473964338</v>
      </c>
      <c r="C194">
        <v>1470266357</v>
      </c>
      <c r="D194">
        <v>1441819193</v>
      </c>
      <c r="E194">
        <v>15514512</v>
      </c>
      <c r="F194">
        <v>1</v>
      </c>
      <c r="G194">
        <v>15514512</v>
      </c>
      <c r="H194">
        <v>1</v>
      </c>
      <c r="I194" t="s">
        <v>530</v>
      </c>
      <c r="J194" t="s">
        <v>3</v>
      </c>
      <c r="K194" t="s">
        <v>531</v>
      </c>
      <c r="L194">
        <v>1191</v>
      </c>
      <c r="N194">
        <v>1013</v>
      </c>
      <c r="O194" t="s">
        <v>532</v>
      </c>
      <c r="P194" t="s">
        <v>532</v>
      </c>
      <c r="Q194">
        <v>1</v>
      </c>
      <c r="X194">
        <v>2.78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1</v>
      </c>
      <c r="AF194" t="s">
        <v>38</v>
      </c>
      <c r="AG194">
        <v>5.56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ROW(Source!A347)</f>
        <v>347</v>
      </c>
      <c r="B195">
        <v>1473964339</v>
      </c>
      <c r="C195">
        <v>1470266357</v>
      </c>
      <c r="D195">
        <v>1441833954</v>
      </c>
      <c r="E195">
        <v>1</v>
      </c>
      <c r="F195">
        <v>1</v>
      </c>
      <c r="G195">
        <v>15514512</v>
      </c>
      <c r="H195">
        <v>2</v>
      </c>
      <c r="I195" t="s">
        <v>606</v>
      </c>
      <c r="J195" t="s">
        <v>607</v>
      </c>
      <c r="K195" t="s">
        <v>608</v>
      </c>
      <c r="L195">
        <v>1368</v>
      </c>
      <c r="N195">
        <v>1011</v>
      </c>
      <c r="O195" t="s">
        <v>536</v>
      </c>
      <c r="P195" t="s">
        <v>536</v>
      </c>
      <c r="Q195">
        <v>1</v>
      </c>
      <c r="X195">
        <v>0.09</v>
      </c>
      <c r="Y195">
        <v>0</v>
      </c>
      <c r="Z195">
        <v>59.51</v>
      </c>
      <c r="AA195">
        <v>0.82</v>
      </c>
      <c r="AB195">
        <v>0</v>
      </c>
      <c r="AC195">
        <v>0</v>
      </c>
      <c r="AD195">
        <v>1</v>
      </c>
      <c r="AE195">
        <v>0</v>
      </c>
      <c r="AF195" t="s">
        <v>38</v>
      </c>
      <c r="AG195">
        <v>0.18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ROW(Source!A347)</f>
        <v>347</v>
      </c>
      <c r="B196">
        <v>1473964340</v>
      </c>
      <c r="C196">
        <v>1470266357</v>
      </c>
      <c r="D196">
        <v>1441836235</v>
      </c>
      <c r="E196">
        <v>1</v>
      </c>
      <c r="F196">
        <v>1</v>
      </c>
      <c r="G196">
        <v>15514512</v>
      </c>
      <c r="H196">
        <v>3</v>
      </c>
      <c r="I196" t="s">
        <v>544</v>
      </c>
      <c r="J196" t="s">
        <v>545</v>
      </c>
      <c r="K196" t="s">
        <v>546</v>
      </c>
      <c r="L196">
        <v>1346</v>
      </c>
      <c r="N196">
        <v>1009</v>
      </c>
      <c r="O196" t="s">
        <v>539</v>
      </c>
      <c r="P196" t="s">
        <v>539</v>
      </c>
      <c r="Q196">
        <v>1</v>
      </c>
      <c r="X196">
        <v>0.05</v>
      </c>
      <c r="Y196">
        <v>31.49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38</v>
      </c>
      <c r="AG196">
        <v>0.1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ROW(Source!A348)</f>
        <v>348</v>
      </c>
      <c r="B197">
        <v>1473964341</v>
      </c>
      <c r="C197">
        <v>1470266367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530</v>
      </c>
      <c r="J197" t="s">
        <v>3</v>
      </c>
      <c r="K197" t="s">
        <v>531</v>
      </c>
      <c r="L197">
        <v>1191</v>
      </c>
      <c r="N197">
        <v>1013</v>
      </c>
      <c r="O197" t="s">
        <v>532</v>
      </c>
      <c r="P197" t="s">
        <v>532</v>
      </c>
      <c r="Q197">
        <v>1</v>
      </c>
      <c r="X197">
        <v>5.04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38</v>
      </c>
      <c r="AG197">
        <v>10.08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ROW(Source!A348)</f>
        <v>348</v>
      </c>
      <c r="B198">
        <v>1473964342</v>
      </c>
      <c r="C198">
        <v>1470266367</v>
      </c>
      <c r="D198">
        <v>1441833954</v>
      </c>
      <c r="E198">
        <v>1</v>
      </c>
      <c r="F198">
        <v>1</v>
      </c>
      <c r="G198">
        <v>15514512</v>
      </c>
      <c r="H198">
        <v>2</v>
      </c>
      <c r="I198" t="s">
        <v>606</v>
      </c>
      <c r="J198" t="s">
        <v>607</v>
      </c>
      <c r="K198" t="s">
        <v>608</v>
      </c>
      <c r="L198">
        <v>1368</v>
      </c>
      <c r="N198">
        <v>1011</v>
      </c>
      <c r="O198" t="s">
        <v>536</v>
      </c>
      <c r="P198" t="s">
        <v>536</v>
      </c>
      <c r="Q198">
        <v>1</v>
      </c>
      <c r="X198">
        <v>0.09</v>
      </c>
      <c r="Y198">
        <v>0</v>
      </c>
      <c r="Z198">
        <v>59.51</v>
      </c>
      <c r="AA198">
        <v>0.82</v>
      </c>
      <c r="AB198">
        <v>0</v>
      </c>
      <c r="AC198">
        <v>0</v>
      </c>
      <c r="AD198">
        <v>1</v>
      </c>
      <c r="AE198">
        <v>0</v>
      </c>
      <c r="AF198" t="s">
        <v>38</v>
      </c>
      <c r="AG198">
        <v>0.18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ROW(Source!A348)</f>
        <v>348</v>
      </c>
      <c r="B199">
        <v>1473964343</v>
      </c>
      <c r="C199">
        <v>1470266367</v>
      </c>
      <c r="D199">
        <v>1441836235</v>
      </c>
      <c r="E199">
        <v>1</v>
      </c>
      <c r="F199">
        <v>1</v>
      </c>
      <c r="G199">
        <v>15514512</v>
      </c>
      <c r="H199">
        <v>3</v>
      </c>
      <c r="I199" t="s">
        <v>544</v>
      </c>
      <c r="J199" t="s">
        <v>545</v>
      </c>
      <c r="K199" t="s">
        <v>546</v>
      </c>
      <c r="L199">
        <v>1346</v>
      </c>
      <c r="N199">
        <v>1009</v>
      </c>
      <c r="O199" t="s">
        <v>539</v>
      </c>
      <c r="P199" t="s">
        <v>539</v>
      </c>
      <c r="Q199">
        <v>1</v>
      </c>
      <c r="X199">
        <v>1.02</v>
      </c>
      <c r="Y199">
        <v>31.49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1.02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ROW(Source!A349)</f>
        <v>349</v>
      </c>
      <c r="B200">
        <v>1473964344</v>
      </c>
      <c r="C200">
        <v>1470266377</v>
      </c>
      <c r="D200">
        <v>1441819193</v>
      </c>
      <c r="E200">
        <v>15514512</v>
      </c>
      <c r="F200">
        <v>1</v>
      </c>
      <c r="G200">
        <v>15514512</v>
      </c>
      <c r="H200">
        <v>1</v>
      </c>
      <c r="I200" t="s">
        <v>530</v>
      </c>
      <c r="J200" t="s">
        <v>3</v>
      </c>
      <c r="K200" t="s">
        <v>531</v>
      </c>
      <c r="L200">
        <v>1191</v>
      </c>
      <c r="N200">
        <v>1013</v>
      </c>
      <c r="O200" t="s">
        <v>532</v>
      </c>
      <c r="P200" t="s">
        <v>532</v>
      </c>
      <c r="Q200">
        <v>1</v>
      </c>
      <c r="X200">
        <v>14.24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1</v>
      </c>
      <c r="AF200" t="s">
        <v>3</v>
      </c>
      <c r="AG200">
        <v>14.24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ROW(Source!A349)</f>
        <v>349</v>
      </c>
      <c r="B201">
        <v>1473964345</v>
      </c>
      <c r="C201">
        <v>1470266377</v>
      </c>
      <c r="D201">
        <v>1441833954</v>
      </c>
      <c r="E201">
        <v>1</v>
      </c>
      <c r="F201">
        <v>1</v>
      </c>
      <c r="G201">
        <v>15514512</v>
      </c>
      <c r="H201">
        <v>2</v>
      </c>
      <c r="I201" t="s">
        <v>606</v>
      </c>
      <c r="J201" t="s">
        <v>607</v>
      </c>
      <c r="K201" t="s">
        <v>608</v>
      </c>
      <c r="L201">
        <v>1368</v>
      </c>
      <c r="N201">
        <v>1011</v>
      </c>
      <c r="O201" t="s">
        <v>536</v>
      </c>
      <c r="P201" t="s">
        <v>536</v>
      </c>
      <c r="Q201">
        <v>1</v>
      </c>
      <c r="X201">
        <v>0.5</v>
      </c>
      <c r="Y201">
        <v>0</v>
      </c>
      <c r="Z201">
        <v>59.51</v>
      </c>
      <c r="AA201">
        <v>0.82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0.5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ROW(Source!A349)</f>
        <v>349</v>
      </c>
      <c r="B202">
        <v>1473964346</v>
      </c>
      <c r="C202">
        <v>1470266377</v>
      </c>
      <c r="D202">
        <v>1441836235</v>
      </c>
      <c r="E202">
        <v>1</v>
      </c>
      <c r="F202">
        <v>1</v>
      </c>
      <c r="G202">
        <v>15514512</v>
      </c>
      <c r="H202">
        <v>3</v>
      </c>
      <c r="I202" t="s">
        <v>544</v>
      </c>
      <c r="J202" t="s">
        <v>545</v>
      </c>
      <c r="K202" t="s">
        <v>546</v>
      </c>
      <c r="L202">
        <v>1346</v>
      </c>
      <c r="N202">
        <v>1009</v>
      </c>
      <c r="O202" t="s">
        <v>539</v>
      </c>
      <c r="P202" t="s">
        <v>539</v>
      </c>
      <c r="Q202">
        <v>1</v>
      </c>
      <c r="X202">
        <v>1.0900000000000001</v>
      </c>
      <c r="Y202">
        <v>31.49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1.0900000000000001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ROW(Source!A349)</f>
        <v>349</v>
      </c>
      <c r="B203">
        <v>1473964347</v>
      </c>
      <c r="C203">
        <v>1470266377</v>
      </c>
      <c r="D203">
        <v>1441821379</v>
      </c>
      <c r="E203">
        <v>15514512</v>
      </c>
      <c r="F203">
        <v>1</v>
      </c>
      <c r="G203">
        <v>15514512</v>
      </c>
      <c r="H203">
        <v>3</v>
      </c>
      <c r="I203" t="s">
        <v>601</v>
      </c>
      <c r="J203" t="s">
        <v>3</v>
      </c>
      <c r="K203" t="s">
        <v>602</v>
      </c>
      <c r="L203">
        <v>1346</v>
      </c>
      <c r="N203">
        <v>1009</v>
      </c>
      <c r="O203" t="s">
        <v>539</v>
      </c>
      <c r="P203" t="s">
        <v>539</v>
      </c>
      <c r="Q203">
        <v>1</v>
      </c>
      <c r="X203">
        <v>8.1000000000000003E-2</v>
      </c>
      <c r="Y203">
        <v>89.933959999999999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3</v>
      </c>
      <c r="AG203">
        <v>8.1000000000000003E-2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ROW(Source!A350)</f>
        <v>350</v>
      </c>
      <c r="B204">
        <v>1473964348</v>
      </c>
      <c r="C204">
        <v>1470266390</v>
      </c>
      <c r="D204">
        <v>1441819193</v>
      </c>
      <c r="E204">
        <v>15514512</v>
      </c>
      <c r="F204">
        <v>1</v>
      </c>
      <c r="G204">
        <v>15514512</v>
      </c>
      <c r="H204">
        <v>1</v>
      </c>
      <c r="I204" t="s">
        <v>530</v>
      </c>
      <c r="J204" t="s">
        <v>3</v>
      </c>
      <c r="K204" t="s">
        <v>531</v>
      </c>
      <c r="L204">
        <v>1191</v>
      </c>
      <c r="N204">
        <v>1013</v>
      </c>
      <c r="O204" t="s">
        <v>532</v>
      </c>
      <c r="P204" t="s">
        <v>532</v>
      </c>
      <c r="Q204">
        <v>1</v>
      </c>
      <c r="X204">
        <v>1.68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3</v>
      </c>
      <c r="AG204">
        <v>1.68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ROW(Source!A351)</f>
        <v>351</v>
      </c>
      <c r="B205">
        <v>1473964349</v>
      </c>
      <c r="C205">
        <v>1470266394</v>
      </c>
      <c r="D205">
        <v>1441819193</v>
      </c>
      <c r="E205">
        <v>15514512</v>
      </c>
      <c r="F205">
        <v>1</v>
      </c>
      <c r="G205">
        <v>15514512</v>
      </c>
      <c r="H205">
        <v>1</v>
      </c>
      <c r="I205" t="s">
        <v>530</v>
      </c>
      <c r="J205" t="s">
        <v>3</v>
      </c>
      <c r="K205" t="s">
        <v>531</v>
      </c>
      <c r="L205">
        <v>1191</v>
      </c>
      <c r="N205">
        <v>1013</v>
      </c>
      <c r="O205" t="s">
        <v>532</v>
      </c>
      <c r="P205" t="s">
        <v>532</v>
      </c>
      <c r="Q205">
        <v>1</v>
      </c>
      <c r="X205">
        <v>0.33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1</v>
      </c>
      <c r="AF205" t="s">
        <v>3</v>
      </c>
      <c r="AG205">
        <v>0.33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ROW(Source!A351)</f>
        <v>351</v>
      </c>
      <c r="B206">
        <v>1473964350</v>
      </c>
      <c r="C206">
        <v>1470266394</v>
      </c>
      <c r="D206">
        <v>1441834258</v>
      </c>
      <c r="E206">
        <v>1</v>
      </c>
      <c r="F206">
        <v>1</v>
      </c>
      <c r="G206">
        <v>15514512</v>
      </c>
      <c r="H206">
        <v>2</v>
      </c>
      <c r="I206" t="s">
        <v>573</v>
      </c>
      <c r="J206" t="s">
        <v>574</v>
      </c>
      <c r="K206" t="s">
        <v>575</v>
      </c>
      <c r="L206">
        <v>1368</v>
      </c>
      <c r="N206">
        <v>1011</v>
      </c>
      <c r="O206" t="s">
        <v>536</v>
      </c>
      <c r="P206" t="s">
        <v>536</v>
      </c>
      <c r="Q206">
        <v>1</v>
      </c>
      <c r="X206">
        <v>0.04</v>
      </c>
      <c r="Y206">
        <v>0</v>
      </c>
      <c r="Z206">
        <v>1303.01</v>
      </c>
      <c r="AA206">
        <v>826.2</v>
      </c>
      <c r="AB206">
        <v>0</v>
      </c>
      <c r="AC206">
        <v>0</v>
      </c>
      <c r="AD206">
        <v>1</v>
      </c>
      <c r="AE206">
        <v>0</v>
      </c>
      <c r="AF206" t="s">
        <v>3</v>
      </c>
      <c r="AG206">
        <v>0.04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ROW(Source!A351)</f>
        <v>351</v>
      </c>
      <c r="B207">
        <v>1473964351</v>
      </c>
      <c r="C207">
        <v>1470266394</v>
      </c>
      <c r="D207">
        <v>1441836235</v>
      </c>
      <c r="E207">
        <v>1</v>
      </c>
      <c r="F207">
        <v>1</v>
      </c>
      <c r="G207">
        <v>15514512</v>
      </c>
      <c r="H207">
        <v>3</v>
      </c>
      <c r="I207" t="s">
        <v>544</v>
      </c>
      <c r="J207" t="s">
        <v>545</v>
      </c>
      <c r="K207" t="s">
        <v>546</v>
      </c>
      <c r="L207">
        <v>1346</v>
      </c>
      <c r="N207">
        <v>1009</v>
      </c>
      <c r="O207" t="s">
        <v>539</v>
      </c>
      <c r="P207" t="s">
        <v>539</v>
      </c>
      <c r="Q207">
        <v>1</v>
      </c>
      <c r="X207">
        <v>2.5000000000000001E-2</v>
      </c>
      <c r="Y207">
        <v>31.49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2.5000000000000001E-2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ROW(Source!A387)</f>
        <v>387</v>
      </c>
      <c r="B208">
        <v>1473964352</v>
      </c>
      <c r="C208">
        <v>1470266404</v>
      </c>
      <c r="D208">
        <v>1441819193</v>
      </c>
      <c r="E208">
        <v>15514512</v>
      </c>
      <c r="F208">
        <v>1</v>
      </c>
      <c r="G208">
        <v>15514512</v>
      </c>
      <c r="H208">
        <v>1</v>
      </c>
      <c r="I208" t="s">
        <v>530</v>
      </c>
      <c r="J208" t="s">
        <v>3</v>
      </c>
      <c r="K208" t="s">
        <v>531</v>
      </c>
      <c r="L208">
        <v>1191</v>
      </c>
      <c r="N208">
        <v>1013</v>
      </c>
      <c r="O208" t="s">
        <v>532</v>
      </c>
      <c r="P208" t="s">
        <v>532</v>
      </c>
      <c r="Q208">
        <v>1</v>
      </c>
      <c r="X208">
        <v>13.13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3</v>
      </c>
      <c r="AG208">
        <v>13.13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ROW(Source!A387)</f>
        <v>387</v>
      </c>
      <c r="B209">
        <v>1473964353</v>
      </c>
      <c r="C209">
        <v>1470266404</v>
      </c>
      <c r="D209">
        <v>1441834138</v>
      </c>
      <c r="E209">
        <v>1</v>
      </c>
      <c r="F209">
        <v>1</v>
      </c>
      <c r="G209">
        <v>15514512</v>
      </c>
      <c r="H209">
        <v>2</v>
      </c>
      <c r="I209" t="s">
        <v>656</v>
      </c>
      <c r="J209" t="s">
        <v>657</v>
      </c>
      <c r="K209" t="s">
        <v>658</v>
      </c>
      <c r="L209">
        <v>1368</v>
      </c>
      <c r="N209">
        <v>1011</v>
      </c>
      <c r="O209" t="s">
        <v>536</v>
      </c>
      <c r="P209" t="s">
        <v>536</v>
      </c>
      <c r="Q209">
        <v>1</v>
      </c>
      <c r="X209">
        <v>1.7</v>
      </c>
      <c r="Y209">
        <v>0</v>
      </c>
      <c r="Z209">
        <v>45.56</v>
      </c>
      <c r="AA209">
        <v>0.57999999999999996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1.7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ROW(Source!A387)</f>
        <v>387</v>
      </c>
      <c r="B210">
        <v>1473964354</v>
      </c>
      <c r="C210">
        <v>1470266404</v>
      </c>
      <c r="D210">
        <v>1441834143</v>
      </c>
      <c r="E210">
        <v>1</v>
      </c>
      <c r="F210">
        <v>1</v>
      </c>
      <c r="G210">
        <v>15514512</v>
      </c>
      <c r="H210">
        <v>2</v>
      </c>
      <c r="I210" t="s">
        <v>659</v>
      </c>
      <c r="J210" t="s">
        <v>660</v>
      </c>
      <c r="K210" t="s">
        <v>661</v>
      </c>
      <c r="L210">
        <v>1368</v>
      </c>
      <c r="N210">
        <v>1011</v>
      </c>
      <c r="O210" t="s">
        <v>536</v>
      </c>
      <c r="P210" t="s">
        <v>536</v>
      </c>
      <c r="Q210">
        <v>1</v>
      </c>
      <c r="X210">
        <v>1.7</v>
      </c>
      <c r="Y210">
        <v>0</v>
      </c>
      <c r="Z210">
        <v>61.25</v>
      </c>
      <c r="AA210">
        <v>3.11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1.7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ROW(Source!A387)</f>
        <v>387</v>
      </c>
      <c r="B211">
        <v>1473964355</v>
      </c>
      <c r="C211">
        <v>1470266404</v>
      </c>
      <c r="D211">
        <v>1441834258</v>
      </c>
      <c r="E211">
        <v>1</v>
      </c>
      <c r="F211">
        <v>1</v>
      </c>
      <c r="G211">
        <v>15514512</v>
      </c>
      <c r="H211">
        <v>2</v>
      </c>
      <c r="I211" t="s">
        <v>573</v>
      </c>
      <c r="J211" t="s">
        <v>574</v>
      </c>
      <c r="K211" t="s">
        <v>575</v>
      </c>
      <c r="L211">
        <v>1368</v>
      </c>
      <c r="N211">
        <v>1011</v>
      </c>
      <c r="O211" t="s">
        <v>536</v>
      </c>
      <c r="P211" t="s">
        <v>536</v>
      </c>
      <c r="Q211">
        <v>1</v>
      </c>
      <c r="X211">
        <v>3.31</v>
      </c>
      <c r="Y211">
        <v>0</v>
      </c>
      <c r="Z211">
        <v>1303.01</v>
      </c>
      <c r="AA211">
        <v>826.2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3.31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ROW(Source!A387)</f>
        <v>387</v>
      </c>
      <c r="B212">
        <v>1473964356</v>
      </c>
      <c r="C212">
        <v>1470266404</v>
      </c>
      <c r="D212">
        <v>1441834334</v>
      </c>
      <c r="E212">
        <v>1</v>
      </c>
      <c r="F212">
        <v>1</v>
      </c>
      <c r="G212">
        <v>15514512</v>
      </c>
      <c r="H212">
        <v>2</v>
      </c>
      <c r="I212" t="s">
        <v>582</v>
      </c>
      <c r="J212" t="s">
        <v>583</v>
      </c>
      <c r="K212" t="s">
        <v>584</v>
      </c>
      <c r="L212">
        <v>1368</v>
      </c>
      <c r="N212">
        <v>1011</v>
      </c>
      <c r="O212" t="s">
        <v>536</v>
      </c>
      <c r="P212" t="s">
        <v>536</v>
      </c>
      <c r="Q212">
        <v>1</v>
      </c>
      <c r="X212">
        <v>0.4</v>
      </c>
      <c r="Y212">
        <v>0</v>
      </c>
      <c r="Z212">
        <v>10.66</v>
      </c>
      <c r="AA212">
        <v>0.12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0.4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ROW(Source!A387)</f>
        <v>387</v>
      </c>
      <c r="B213">
        <v>1473964357</v>
      </c>
      <c r="C213">
        <v>1470266404</v>
      </c>
      <c r="D213">
        <v>1441836235</v>
      </c>
      <c r="E213">
        <v>1</v>
      </c>
      <c r="F213">
        <v>1</v>
      </c>
      <c r="G213">
        <v>15514512</v>
      </c>
      <c r="H213">
        <v>3</v>
      </c>
      <c r="I213" t="s">
        <v>544</v>
      </c>
      <c r="J213" t="s">
        <v>545</v>
      </c>
      <c r="K213" t="s">
        <v>546</v>
      </c>
      <c r="L213">
        <v>1346</v>
      </c>
      <c r="N213">
        <v>1009</v>
      </c>
      <c r="O213" t="s">
        <v>539</v>
      </c>
      <c r="P213" t="s">
        <v>539</v>
      </c>
      <c r="Q213">
        <v>1</v>
      </c>
      <c r="X213">
        <v>0.15</v>
      </c>
      <c r="Y213">
        <v>31.49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0.15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ROW(Source!A388)</f>
        <v>388</v>
      </c>
      <c r="B214">
        <v>1473964358</v>
      </c>
      <c r="C214">
        <v>1470266423</v>
      </c>
      <c r="D214">
        <v>1441819193</v>
      </c>
      <c r="E214">
        <v>15514512</v>
      </c>
      <c r="F214">
        <v>1</v>
      </c>
      <c r="G214">
        <v>15514512</v>
      </c>
      <c r="H214">
        <v>1</v>
      </c>
      <c r="I214" t="s">
        <v>530</v>
      </c>
      <c r="J214" t="s">
        <v>3</v>
      </c>
      <c r="K214" t="s">
        <v>531</v>
      </c>
      <c r="L214">
        <v>1191</v>
      </c>
      <c r="N214">
        <v>1013</v>
      </c>
      <c r="O214" t="s">
        <v>532</v>
      </c>
      <c r="P214" t="s">
        <v>532</v>
      </c>
      <c r="Q214">
        <v>1</v>
      </c>
      <c r="X214">
        <v>2.1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1</v>
      </c>
      <c r="AF214" t="s">
        <v>3</v>
      </c>
      <c r="AG214">
        <v>2.1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ROW(Source!A388)</f>
        <v>388</v>
      </c>
      <c r="B215">
        <v>1473964359</v>
      </c>
      <c r="C215">
        <v>1470266423</v>
      </c>
      <c r="D215">
        <v>1441834139</v>
      </c>
      <c r="E215">
        <v>1</v>
      </c>
      <c r="F215">
        <v>1</v>
      </c>
      <c r="G215">
        <v>15514512</v>
      </c>
      <c r="H215">
        <v>2</v>
      </c>
      <c r="I215" t="s">
        <v>662</v>
      </c>
      <c r="J215" t="s">
        <v>663</v>
      </c>
      <c r="K215" t="s">
        <v>664</v>
      </c>
      <c r="L215">
        <v>1368</v>
      </c>
      <c r="N215">
        <v>1011</v>
      </c>
      <c r="O215" t="s">
        <v>536</v>
      </c>
      <c r="P215" t="s">
        <v>536</v>
      </c>
      <c r="Q215">
        <v>1</v>
      </c>
      <c r="X215">
        <v>0.3</v>
      </c>
      <c r="Y215">
        <v>0</v>
      </c>
      <c r="Z215">
        <v>8.82</v>
      </c>
      <c r="AA215">
        <v>0.11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0.3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ROW(Source!A388)</f>
        <v>388</v>
      </c>
      <c r="B216">
        <v>1473964360</v>
      </c>
      <c r="C216">
        <v>1470266423</v>
      </c>
      <c r="D216">
        <v>1441834258</v>
      </c>
      <c r="E216">
        <v>1</v>
      </c>
      <c r="F216">
        <v>1</v>
      </c>
      <c r="G216">
        <v>15514512</v>
      </c>
      <c r="H216">
        <v>2</v>
      </c>
      <c r="I216" t="s">
        <v>573</v>
      </c>
      <c r="J216" t="s">
        <v>574</v>
      </c>
      <c r="K216" t="s">
        <v>575</v>
      </c>
      <c r="L216">
        <v>1368</v>
      </c>
      <c r="N216">
        <v>1011</v>
      </c>
      <c r="O216" t="s">
        <v>536</v>
      </c>
      <c r="P216" t="s">
        <v>536</v>
      </c>
      <c r="Q216">
        <v>1</v>
      </c>
      <c r="X216">
        <v>0.52</v>
      </c>
      <c r="Y216">
        <v>0</v>
      </c>
      <c r="Z216">
        <v>1303.01</v>
      </c>
      <c r="AA216">
        <v>826.2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0.52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ROW(Source!A388)</f>
        <v>388</v>
      </c>
      <c r="B217">
        <v>1473964361</v>
      </c>
      <c r="C217">
        <v>1470266423</v>
      </c>
      <c r="D217">
        <v>1441836393</v>
      </c>
      <c r="E217">
        <v>1</v>
      </c>
      <c r="F217">
        <v>1</v>
      </c>
      <c r="G217">
        <v>15514512</v>
      </c>
      <c r="H217">
        <v>3</v>
      </c>
      <c r="I217" t="s">
        <v>665</v>
      </c>
      <c r="J217" t="s">
        <v>666</v>
      </c>
      <c r="K217" t="s">
        <v>667</v>
      </c>
      <c r="L217">
        <v>1296</v>
      </c>
      <c r="N217">
        <v>1002</v>
      </c>
      <c r="O217" t="s">
        <v>550</v>
      </c>
      <c r="P217" t="s">
        <v>550</v>
      </c>
      <c r="Q217">
        <v>1</v>
      </c>
      <c r="X217">
        <v>3.8E-3</v>
      </c>
      <c r="Y217">
        <v>4241.6400000000003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3.8E-3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ROW(Source!A388)</f>
        <v>388</v>
      </c>
      <c r="B218">
        <v>1473964362</v>
      </c>
      <c r="C218">
        <v>1470266423</v>
      </c>
      <c r="D218">
        <v>1441836514</v>
      </c>
      <c r="E218">
        <v>1</v>
      </c>
      <c r="F218">
        <v>1</v>
      </c>
      <c r="G218">
        <v>15514512</v>
      </c>
      <c r="H218">
        <v>3</v>
      </c>
      <c r="I218" t="s">
        <v>540</v>
      </c>
      <c r="J218" t="s">
        <v>541</v>
      </c>
      <c r="K218" t="s">
        <v>542</v>
      </c>
      <c r="L218">
        <v>1339</v>
      </c>
      <c r="N218">
        <v>1007</v>
      </c>
      <c r="O218" t="s">
        <v>543</v>
      </c>
      <c r="P218" t="s">
        <v>543</v>
      </c>
      <c r="Q218">
        <v>1</v>
      </c>
      <c r="X218">
        <v>3.8E-3</v>
      </c>
      <c r="Y218">
        <v>54.81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3.8E-3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ROW(Source!A424)</f>
        <v>424</v>
      </c>
      <c r="B219">
        <v>1473964363</v>
      </c>
      <c r="C219">
        <v>1470266439</v>
      </c>
      <c r="D219">
        <v>1441819193</v>
      </c>
      <c r="E219">
        <v>15514512</v>
      </c>
      <c r="F219">
        <v>1</v>
      </c>
      <c r="G219">
        <v>15514512</v>
      </c>
      <c r="H219">
        <v>1</v>
      </c>
      <c r="I219" t="s">
        <v>530</v>
      </c>
      <c r="J219" t="s">
        <v>3</v>
      </c>
      <c r="K219" t="s">
        <v>531</v>
      </c>
      <c r="L219">
        <v>1191</v>
      </c>
      <c r="N219">
        <v>1013</v>
      </c>
      <c r="O219" t="s">
        <v>532</v>
      </c>
      <c r="P219" t="s">
        <v>532</v>
      </c>
      <c r="Q219">
        <v>1</v>
      </c>
      <c r="X219">
        <v>0.74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1</v>
      </c>
      <c r="AF219" t="s">
        <v>176</v>
      </c>
      <c r="AG219">
        <v>2.2199999999999998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ROW(Source!A424)</f>
        <v>424</v>
      </c>
      <c r="B220">
        <v>1473964364</v>
      </c>
      <c r="C220">
        <v>1470266439</v>
      </c>
      <c r="D220">
        <v>1441836235</v>
      </c>
      <c r="E220">
        <v>1</v>
      </c>
      <c r="F220">
        <v>1</v>
      </c>
      <c r="G220">
        <v>15514512</v>
      </c>
      <c r="H220">
        <v>3</v>
      </c>
      <c r="I220" t="s">
        <v>544</v>
      </c>
      <c r="J220" t="s">
        <v>545</v>
      </c>
      <c r="K220" t="s">
        <v>546</v>
      </c>
      <c r="L220">
        <v>1346</v>
      </c>
      <c r="N220">
        <v>1009</v>
      </c>
      <c r="O220" t="s">
        <v>539</v>
      </c>
      <c r="P220" t="s">
        <v>539</v>
      </c>
      <c r="Q220">
        <v>1</v>
      </c>
      <c r="X220">
        <v>0.01</v>
      </c>
      <c r="Y220">
        <v>31.49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176</v>
      </c>
      <c r="AG220">
        <v>0.03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ROW(Source!A425)</f>
        <v>425</v>
      </c>
      <c r="B221">
        <v>1473964365</v>
      </c>
      <c r="C221">
        <v>1470266446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530</v>
      </c>
      <c r="J221" t="s">
        <v>3</v>
      </c>
      <c r="K221" t="s">
        <v>531</v>
      </c>
      <c r="L221">
        <v>1191</v>
      </c>
      <c r="N221">
        <v>1013</v>
      </c>
      <c r="O221" t="s">
        <v>532</v>
      </c>
      <c r="P221" t="s">
        <v>532</v>
      </c>
      <c r="Q221">
        <v>1</v>
      </c>
      <c r="X221">
        <v>1.34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3</v>
      </c>
      <c r="AG221">
        <v>1.34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ROW(Source!A425)</f>
        <v>425</v>
      </c>
      <c r="B222">
        <v>1473964366</v>
      </c>
      <c r="C222">
        <v>1470266446</v>
      </c>
      <c r="D222">
        <v>1441834146</v>
      </c>
      <c r="E222">
        <v>1</v>
      </c>
      <c r="F222">
        <v>1</v>
      </c>
      <c r="G222">
        <v>15514512</v>
      </c>
      <c r="H222">
        <v>2</v>
      </c>
      <c r="I222" t="s">
        <v>668</v>
      </c>
      <c r="J222" t="s">
        <v>669</v>
      </c>
      <c r="K222" t="s">
        <v>670</v>
      </c>
      <c r="L222">
        <v>1368</v>
      </c>
      <c r="N222">
        <v>1011</v>
      </c>
      <c r="O222" t="s">
        <v>536</v>
      </c>
      <c r="P222" t="s">
        <v>536</v>
      </c>
      <c r="Q222">
        <v>1</v>
      </c>
      <c r="X222">
        <v>0.09</v>
      </c>
      <c r="Y222">
        <v>0</v>
      </c>
      <c r="Z222">
        <v>20.55</v>
      </c>
      <c r="AA222">
        <v>0.31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0.09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ROW(Source!A425)</f>
        <v>425</v>
      </c>
      <c r="B223">
        <v>1473964367</v>
      </c>
      <c r="C223">
        <v>1470266446</v>
      </c>
      <c r="D223">
        <v>1441836235</v>
      </c>
      <c r="E223">
        <v>1</v>
      </c>
      <c r="F223">
        <v>1</v>
      </c>
      <c r="G223">
        <v>15514512</v>
      </c>
      <c r="H223">
        <v>3</v>
      </c>
      <c r="I223" t="s">
        <v>544</v>
      </c>
      <c r="J223" t="s">
        <v>545</v>
      </c>
      <c r="K223" t="s">
        <v>546</v>
      </c>
      <c r="L223">
        <v>1346</v>
      </c>
      <c r="N223">
        <v>1009</v>
      </c>
      <c r="O223" t="s">
        <v>539</v>
      </c>
      <c r="P223" t="s">
        <v>539</v>
      </c>
      <c r="Q223">
        <v>1</v>
      </c>
      <c r="X223">
        <v>0.03</v>
      </c>
      <c r="Y223">
        <v>31.49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3</v>
      </c>
      <c r="AG223">
        <v>0.03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ROW(Source!A425)</f>
        <v>425</v>
      </c>
      <c r="B224">
        <v>1473964368</v>
      </c>
      <c r="C224">
        <v>1470266446</v>
      </c>
      <c r="D224">
        <v>1441836393</v>
      </c>
      <c r="E224">
        <v>1</v>
      </c>
      <c r="F224">
        <v>1</v>
      </c>
      <c r="G224">
        <v>15514512</v>
      </c>
      <c r="H224">
        <v>3</v>
      </c>
      <c r="I224" t="s">
        <v>665</v>
      </c>
      <c r="J224" t="s">
        <v>666</v>
      </c>
      <c r="K224" t="s">
        <v>667</v>
      </c>
      <c r="L224">
        <v>1296</v>
      </c>
      <c r="N224">
        <v>1002</v>
      </c>
      <c r="O224" t="s">
        <v>550</v>
      </c>
      <c r="P224" t="s">
        <v>550</v>
      </c>
      <c r="Q224">
        <v>1</v>
      </c>
      <c r="X224">
        <v>2.9999999999999997E-4</v>
      </c>
      <c r="Y224">
        <v>4241.6400000000003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0</v>
      </c>
      <c r="AF224" t="s">
        <v>3</v>
      </c>
      <c r="AG224">
        <v>2.9999999999999997E-4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ROW(Source!A426)</f>
        <v>426</v>
      </c>
      <c r="B225">
        <v>1473964369</v>
      </c>
      <c r="C225">
        <v>1470266459</v>
      </c>
      <c r="D225">
        <v>1441819193</v>
      </c>
      <c r="E225">
        <v>15514512</v>
      </c>
      <c r="F225">
        <v>1</v>
      </c>
      <c r="G225">
        <v>15514512</v>
      </c>
      <c r="H225">
        <v>1</v>
      </c>
      <c r="I225" t="s">
        <v>530</v>
      </c>
      <c r="J225" t="s">
        <v>3</v>
      </c>
      <c r="K225" t="s">
        <v>531</v>
      </c>
      <c r="L225">
        <v>1191</v>
      </c>
      <c r="N225">
        <v>1013</v>
      </c>
      <c r="O225" t="s">
        <v>532</v>
      </c>
      <c r="P225" t="s">
        <v>532</v>
      </c>
      <c r="Q225">
        <v>1</v>
      </c>
      <c r="X225">
        <v>1.86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1</v>
      </c>
      <c r="AF225" t="s">
        <v>176</v>
      </c>
      <c r="AG225">
        <v>5.58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ROW(Source!A426)</f>
        <v>426</v>
      </c>
      <c r="B226">
        <v>1473964370</v>
      </c>
      <c r="C226">
        <v>1470266459</v>
      </c>
      <c r="D226">
        <v>1441834146</v>
      </c>
      <c r="E226">
        <v>1</v>
      </c>
      <c r="F226">
        <v>1</v>
      </c>
      <c r="G226">
        <v>15514512</v>
      </c>
      <c r="H226">
        <v>2</v>
      </c>
      <c r="I226" t="s">
        <v>668</v>
      </c>
      <c r="J226" t="s">
        <v>669</v>
      </c>
      <c r="K226" t="s">
        <v>670</v>
      </c>
      <c r="L226">
        <v>1368</v>
      </c>
      <c r="N226">
        <v>1011</v>
      </c>
      <c r="O226" t="s">
        <v>536</v>
      </c>
      <c r="P226" t="s">
        <v>536</v>
      </c>
      <c r="Q226">
        <v>1</v>
      </c>
      <c r="X226">
        <v>0.17</v>
      </c>
      <c r="Y226">
        <v>0</v>
      </c>
      <c r="Z226">
        <v>20.55</v>
      </c>
      <c r="AA226">
        <v>0.31</v>
      </c>
      <c r="AB226">
        <v>0</v>
      </c>
      <c r="AC226">
        <v>0</v>
      </c>
      <c r="AD226">
        <v>1</v>
      </c>
      <c r="AE226">
        <v>0</v>
      </c>
      <c r="AF226" t="s">
        <v>176</v>
      </c>
      <c r="AG226">
        <v>0.51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ROW(Source!A426)</f>
        <v>426</v>
      </c>
      <c r="B227">
        <v>1473964371</v>
      </c>
      <c r="C227">
        <v>1470266459</v>
      </c>
      <c r="D227">
        <v>1441836235</v>
      </c>
      <c r="E227">
        <v>1</v>
      </c>
      <c r="F227">
        <v>1</v>
      </c>
      <c r="G227">
        <v>15514512</v>
      </c>
      <c r="H227">
        <v>3</v>
      </c>
      <c r="I227" t="s">
        <v>544</v>
      </c>
      <c r="J227" t="s">
        <v>545</v>
      </c>
      <c r="K227" t="s">
        <v>546</v>
      </c>
      <c r="L227">
        <v>1346</v>
      </c>
      <c r="N227">
        <v>1009</v>
      </c>
      <c r="O227" t="s">
        <v>539</v>
      </c>
      <c r="P227" t="s">
        <v>539</v>
      </c>
      <c r="Q227">
        <v>1</v>
      </c>
      <c r="X227">
        <v>0.03</v>
      </c>
      <c r="Y227">
        <v>31.49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176</v>
      </c>
      <c r="AG227">
        <v>0.09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ROW(Source!A427)</f>
        <v>427</v>
      </c>
      <c r="B228">
        <v>1473964372</v>
      </c>
      <c r="C228">
        <v>1470266469</v>
      </c>
      <c r="D228">
        <v>1441819193</v>
      </c>
      <c r="E228">
        <v>15514512</v>
      </c>
      <c r="F228">
        <v>1</v>
      </c>
      <c r="G228">
        <v>15514512</v>
      </c>
      <c r="H228">
        <v>1</v>
      </c>
      <c r="I228" t="s">
        <v>530</v>
      </c>
      <c r="J228" t="s">
        <v>3</v>
      </c>
      <c r="K228" t="s">
        <v>531</v>
      </c>
      <c r="L228">
        <v>1191</v>
      </c>
      <c r="N228">
        <v>1013</v>
      </c>
      <c r="O228" t="s">
        <v>532</v>
      </c>
      <c r="P228" t="s">
        <v>532</v>
      </c>
      <c r="Q228">
        <v>1</v>
      </c>
      <c r="X228">
        <v>2.48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1</v>
      </c>
      <c r="AF228" t="s">
        <v>3</v>
      </c>
      <c r="AG228">
        <v>2.48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ROW(Source!A427)</f>
        <v>427</v>
      </c>
      <c r="B229">
        <v>1473964373</v>
      </c>
      <c r="C229">
        <v>1470266469</v>
      </c>
      <c r="D229">
        <v>1441834146</v>
      </c>
      <c r="E229">
        <v>1</v>
      </c>
      <c r="F229">
        <v>1</v>
      </c>
      <c r="G229">
        <v>15514512</v>
      </c>
      <c r="H229">
        <v>2</v>
      </c>
      <c r="I229" t="s">
        <v>668</v>
      </c>
      <c r="J229" t="s">
        <v>669</v>
      </c>
      <c r="K229" t="s">
        <v>670</v>
      </c>
      <c r="L229">
        <v>1368</v>
      </c>
      <c r="N229">
        <v>1011</v>
      </c>
      <c r="O229" t="s">
        <v>536</v>
      </c>
      <c r="P229" t="s">
        <v>536</v>
      </c>
      <c r="Q229">
        <v>1</v>
      </c>
      <c r="X229">
        <v>0.17</v>
      </c>
      <c r="Y229">
        <v>0</v>
      </c>
      <c r="Z229">
        <v>20.55</v>
      </c>
      <c r="AA229">
        <v>0.31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0.17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ROW(Source!A427)</f>
        <v>427</v>
      </c>
      <c r="B230">
        <v>1473964374</v>
      </c>
      <c r="C230">
        <v>1470266469</v>
      </c>
      <c r="D230">
        <v>1441836235</v>
      </c>
      <c r="E230">
        <v>1</v>
      </c>
      <c r="F230">
        <v>1</v>
      </c>
      <c r="G230">
        <v>15514512</v>
      </c>
      <c r="H230">
        <v>3</v>
      </c>
      <c r="I230" t="s">
        <v>544</v>
      </c>
      <c r="J230" t="s">
        <v>545</v>
      </c>
      <c r="K230" t="s">
        <v>546</v>
      </c>
      <c r="L230">
        <v>1346</v>
      </c>
      <c r="N230">
        <v>1009</v>
      </c>
      <c r="O230" t="s">
        <v>539</v>
      </c>
      <c r="P230" t="s">
        <v>539</v>
      </c>
      <c r="Q230">
        <v>1</v>
      </c>
      <c r="X230">
        <v>0.03</v>
      </c>
      <c r="Y230">
        <v>31.49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0.03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ROW(Source!A428)</f>
        <v>428</v>
      </c>
      <c r="B231">
        <v>1473964375</v>
      </c>
      <c r="C231">
        <v>1470266479</v>
      </c>
      <c r="D231">
        <v>1441819193</v>
      </c>
      <c r="E231">
        <v>15514512</v>
      </c>
      <c r="F231">
        <v>1</v>
      </c>
      <c r="G231">
        <v>15514512</v>
      </c>
      <c r="H231">
        <v>1</v>
      </c>
      <c r="I231" t="s">
        <v>530</v>
      </c>
      <c r="J231" t="s">
        <v>3</v>
      </c>
      <c r="K231" t="s">
        <v>531</v>
      </c>
      <c r="L231">
        <v>1191</v>
      </c>
      <c r="N231">
        <v>1013</v>
      </c>
      <c r="O231" t="s">
        <v>532</v>
      </c>
      <c r="P231" t="s">
        <v>532</v>
      </c>
      <c r="Q231">
        <v>1</v>
      </c>
      <c r="X231">
        <v>6.16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1</v>
      </c>
      <c r="AF231" t="s">
        <v>38</v>
      </c>
      <c r="AG231">
        <v>12.32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ROW(Source!A428)</f>
        <v>428</v>
      </c>
      <c r="B232">
        <v>1473964376</v>
      </c>
      <c r="C232">
        <v>1470266479</v>
      </c>
      <c r="D232">
        <v>1441834258</v>
      </c>
      <c r="E232">
        <v>1</v>
      </c>
      <c r="F232">
        <v>1</v>
      </c>
      <c r="G232">
        <v>15514512</v>
      </c>
      <c r="H232">
        <v>2</v>
      </c>
      <c r="I232" t="s">
        <v>573</v>
      </c>
      <c r="J232" t="s">
        <v>574</v>
      </c>
      <c r="K232" t="s">
        <v>575</v>
      </c>
      <c r="L232">
        <v>1368</v>
      </c>
      <c r="N232">
        <v>1011</v>
      </c>
      <c r="O232" t="s">
        <v>536</v>
      </c>
      <c r="P232" t="s">
        <v>536</v>
      </c>
      <c r="Q232">
        <v>1</v>
      </c>
      <c r="X232">
        <v>0.42</v>
      </c>
      <c r="Y232">
        <v>0</v>
      </c>
      <c r="Z232">
        <v>1303.01</v>
      </c>
      <c r="AA232">
        <v>826.2</v>
      </c>
      <c r="AB232">
        <v>0</v>
      </c>
      <c r="AC232">
        <v>0</v>
      </c>
      <c r="AD232">
        <v>1</v>
      </c>
      <c r="AE232">
        <v>0</v>
      </c>
      <c r="AF232" t="s">
        <v>38</v>
      </c>
      <c r="AG232">
        <v>0.84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ROW(Source!A428)</f>
        <v>428</v>
      </c>
      <c r="B233">
        <v>1473964377</v>
      </c>
      <c r="C233">
        <v>1470266479</v>
      </c>
      <c r="D233">
        <v>1441836235</v>
      </c>
      <c r="E233">
        <v>1</v>
      </c>
      <c r="F233">
        <v>1</v>
      </c>
      <c r="G233">
        <v>15514512</v>
      </c>
      <c r="H233">
        <v>3</v>
      </c>
      <c r="I233" t="s">
        <v>544</v>
      </c>
      <c r="J233" t="s">
        <v>545</v>
      </c>
      <c r="K233" t="s">
        <v>546</v>
      </c>
      <c r="L233">
        <v>1346</v>
      </c>
      <c r="N233">
        <v>1009</v>
      </c>
      <c r="O233" t="s">
        <v>539</v>
      </c>
      <c r="P233" t="s">
        <v>539</v>
      </c>
      <c r="Q233">
        <v>1</v>
      </c>
      <c r="X233">
        <v>1</v>
      </c>
      <c r="Y233">
        <v>31.49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38</v>
      </c>
      <c r="AG233">
        <v>2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ROW(Source!A429)</f>
        <v>429</v>
      </c>
      <c r="B234">
        <v>1473964378</v>
      </c>
      <c r="C234">
        <v>1470266489</v>
      </c>
      <c r="D234">
        <v>1441819193</v>
      </c>
      <c r="E234">
        <v>15514512</v>
      </c>
      <c r="F234">
        <v>1</v>
      </c>
      <c r="G234">
        <v>15514512</v>
      </c>
      <c r="H234">
        <v>1</v>
      </c>
      <c r="I234" t="s">
        <v>530</v>
      </c>
      <c r="J234" t="s">
        <v>3</v>
      </c>
      <c r="K234" t="s">
        <v>531</v>
      </c>
      <c r="L234">
        <v>1191</v>
      </c>
      <c r="N234">
        <v>1013</v>
      </c>
      <c r="O234" t="s">
        <v>532</v>
      </c>
      <c r="P234" t="s">
        <v>532</v>
      </c>
      <c r="Q234">
        <v>1</v>
      </c>
      <c r="X234">
        <v>6.8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1</v>
      </c>
      <c r="AF234" t="s">
        <v>38</v>
      </c>
      <c r="AG234">
        <v>13.6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ROW(Source!A429)</f>
        <v>429</v>
      </c>
      <c r="B235">
        <v>1473964379</v>
      </c>
      <c r="C235">
        <v>1470266489</v>
      </c>
      <c r="D235">
        <v>1441834258</v>
      </c>
      <c r="E235">
        <v>1</v>
      </c>
      <c r="F235">
        <v>1</v>
      </c>
      <c r="G235">
        <v>15514512</v>
      </c>
      <c r="H235">
        <v>2</v>
      </c>
      <c r="I235" t="s">
        <v>573</v>
      </c>
      <c r="J235" t="s">
        <v>574</v>
      </c>
      <c r="K235" t="s">
        <v>575</v>
      </c>
      <c r="L235">
        <v>1368</v>
      </c>
      <c r="N235">
        <v>1011</v>
      </c>
      <c r="O235" t="s">
        <v>536</v>
      </c>
      <c r="P235" t="s">
        <v>536</v>
      </c>
      <c r="Q235">
        <v>1</v>
      </c>
      <c r="X235">
        <v>0.42</v>
      </c>
      <c r="Y235">
        <v>0</v>
      </c>
      <c r="Z235">
        <v>1303.01</v>
      </c>
      <c r="AA235">
        <v>826.2</v>
      </c>
      <c r="AB235">
        <v>0</v>
      </c>
      <c r="AC235">
        <v>0</v>
      </c>
      <c r="AD235">
        <v>1</v>
      </c>
      <c r="AE235">
        <v>0</v>
      </c>
      <c r="AF235" t="s">
        <v>38</v>
      </c>
      <c r="AG235">
        <v>0.84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ROW(Source!A429)</f>
        <v>429</v>
      </c>
      <c r="B236">
        <v>1473964380</v>
      </c>
      <c r="C236">
        <v>1470266489</v>
      </c>
      <c r="D236">
        <v>1441836235</v>
      </c>
      <c r="E236">
        <v>1</v>
      </c>
      <c r="F236">
        <v>1</v>
      </c>
      <c r="G236">
        <v>15514512</v>
      </c>
      <c r="H236">
        <v>3</v>
      </c>
      <c r="I236" t="s">
        <v>544</v>
      </c>
      <c r="J236" t="s">
        <v>545</v>
      </c>
      <c r="K236" t="s">
        <v>546</v>
      </c>
      <c r="L236">
        <v>1346</v>
      </c>
      <c r="N236">
        <v>1009</v>
      </c>
      <c r="O236" t="s">
        <v>539</v>
      </c>
      <c r="P236" t="s">
        <v>539</v>
      </c>
      <c r="Q236">
        <v>1</v>
      </c>
      <c r="X236">
        <v>1</v>
      </c>
      <c r="Y236">
        <v>31.49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38</v>
      </c>
      <c r="AG236">
        <v>2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ROW(Source!A429)</f>
        <v>429</v>
      </c>
      <c r="B237">
        <v>1473964381</v>
      </c>
      <c r="C237">
        <v>1470266489</v>
      </c>
      <c r="D237">
        <v>1441834666</v>
      </c>
      <c r="E237">
        <v>1</v>
      </c>
      <c r="F237">
        <v>1</v>
      </c>
      <c r="G237">
        <v>15514512</v>
      </c>
      <c r="H237">
        <v>3</v>
      </c>
      <c r="I237" t="s">
        <v>671</v>
      </c>
      <c r="J237" t="s">
        <v>672</v>
      </c>
      <c r="K237" t="s">
        <v>673</v>
      </c>
      <c r="L237">
        <v>1346</v>
      </c>
      <c r="N237">
        <v>1009</v>
      </c>
      <c r="O237" t="s">
        <v>539</v>
      </c>
      <c r="P237" t="s">
        <v>539</v>
      </c>
      <c r="Q237">
        <v>1</v>
      </c>
      <c r="X237">
        <v>0.35</v>
      </c>
      <c r="Y237">
        <v>924.76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38</v>
      </c>
      <c r="AG237">
        <v>0.7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ROW(Source!A430)</f>
        <v>430</v>
      </c>
      <c r="B238">
        <v>1473964382</v>
      </c>
      <c r="C238">
        <v>1470266502</v>
      </c>
      <c r="D238">
        <v>1441819193</v>
      </c>
      <c r="E238">
        <v>15514512</v>
      </c>
      <c r="F238">
        <v>1</v>
      </c>
      <c r="G238">
        <v>15514512</v>
      </c>
      <c r="H238">
        <v>1</v>
      </c>
      <c r="I238" t="s">
        <v>530</v>
      </c>
      <c r="J238" t="s">
        <v>3</v>
      </c>
      <c r="K238" t="s">
        <v>531</v>
      </c>
      <c r="L238">
        <v>1191</v>
      </c>
      <c r="N238">
        <v>1013</v>
      </c>
      <c r="O238" t="s">
        <v>532</v>
      </c>
      <c r="P238" t="s">
        <v>532</v>
      </c>
      <c r="Q238">
        <v>1</v>
      </c>
      <c r="X238">
        <v>6.16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1</v>
      </c>
      <c r="AF238" t="s">
        <v>355</v>
      </c>
      <c r="AG238">
        <v>36.96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ROW(Source!A430)</f>
        <v>430</v>
      </c>
      <c r="B239">
        <v>1473964383</v>
      </c>
      <c r="C239">
        <v>1470266502</v>
      </c>
      <c r="D239">
        <v>1441834258</v>
      </c>
      <c r="E239">
        <v>1</v>
      </c>
      <c r="F239">
        <v>1</v>
      </c>
      <c r="G239">
        <v>15514512</v>
      </c>
      <c r="H239">
        <v>2</v>
      </c>
      <c r="I239" t="s">
        <v>573</v>
      </c>
      <c r="J239" t="s">
        <v>574</v>
      </c>
      <c r="K239" t="s">
        <v>575</v>
      </c>
      <c r="L239">
        <v>1368</v>
      </c>
      <c r="N239">
        <v>1011</v>
      </c>
      <c r="O239" t="s">
        <v>536</v>
      </c>
      <c r="P239" t="s">
        <v>536</v>
      </c>
      <c r="Q239">
        <v>1</v>
      </c>
      <c r="X239">
        <v>0.42</v>
      </c>
      <c r="Y239">
        <v>0</v>
      </c>
      <c r="Z239">
        <v>1303.01</v>
      </c>
      <c r="AA239">
        <v>826.2</v>
      </c>
      <c r="AB239">
        <v>0</v>
      </c>
      <c r="AC239">
        <v>0</v>
      </c>
      <c r="AD239">
        <v>1</v>
      </c>
      <c r="AE239">
        <v>0</v>
      </c>
      <c r="AF239" t="s">
        <v>355</v>
      </c>
      <c r="AG239">
        <v>2.52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ROW(Source!A430)</f>
        <v>430</v>
      </c>
      <c r="B240">
        <v>1473964384</v>
      </c>
      <c r="C240">
        <v>1470266502</v>
      </c>
      <c r="D240">
        <v>1441836235</v>
      </c>
      <c r="E240">
        <v>1</v>
      </c>
      <c r="F240">
        <v>1</v>
      </c>
      <c r="G240">
        <v>15514512</v>
      </c>
      <c r="H240">
        <v>3</v>
      </c>
      <c r="I240" t="s">
        <v>544</v>
      </c>
      <c r="J240" t="s">
        <v>545</v>
      </c>
      <c r="K240" t="s">
        <v>546</v>
      </c>
      <c r="L240">
        <v>1346</v>
      </c>
      <c r="N240">
        <v>1009</v>
      </c>
      <c r="O240" t="s">
        <v>539</v>
      </c>
      <c r="P240" t="s">
        <v>539</v>
      </c>
      <c r="Q240">
        <v>1</v>
      </c>
      <c r="X240">
        <v>1</v>
      </c>
      <c r="Y240">
        <v>31.49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355</v>
      </c>
      <c r="AG240">
        <v>6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ROW(Source!A431)</f>
        <v>431</v>
      </c>
      <c r="B241">
        <v>1473964387</v>
      </c>
      <c r="C241">
        <v>1470266512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530</v>
      </c>
      <c r="J241" t="s">
        <v>3</v>
      </c>
      <c r="K241" t="s">
        <v>531</v>
      </c>
      <c r="L241">
        <v>1191</v>
      </c>
      <c r="N241">
        <v>1013</v>
      </c>
      <c r="O241" t="s">
        <v>532</v>
      </c>
      <c r="P241" t="s">
        <v>532</v>
      </c>
      <c r="Q241">
        <v>1</v>
      </c>
      <c r="X241">
        <v>6.8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357</v>
      </c>
      <c r="AG241">
        <v>13.6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ROW(Source!A431)</f>
        <v>431</v>
      </c>
      <c r="B242">
        <v>1473964388</v>
      </c>
      <c r="C242">
        <v>1470266512</v>
      </c>
      <c r="D242">
        <v>1441834258</v>
      </c>
      <c r="E242">
        <v>1</v>
      </c>
      <c r="F242">
        <v>1</v>
      </c>
      <c r="G242">
        <v>15514512</v>
      </c>
      <c r="H242">
        <v>2</v>
      </c>
      <c r="I242" t="s">
        <v>573</v>
      </c>
      <c r="J242" t="s">
        <v>574</v>
      </c>
      <c r="K242" t="s">
        <v>575</v>
      </c>
      <c r="L242">
        <v>1368</v>
      </c>
      <c r="N242">
        <v>1011</v>
      </c>
      <c r="O242" t="s">
        <v>536</v>
      </c>
      <c r="P242" t="s">
        <v>536</v>
      </c>
      <c r="Q242">
        <v>1</v>
      </c>
      <c r="X242">
        <v>0.42</v>
      </c>
      <c r="Y242">
        <v>0</v>
      </c>
      <c r="Z242">
        <v>1303.01</v>
      </c>
      <c r="AA242">
        <v>826.2</v>
      </c>
      <c r="AB242">
        <v>0</v>
      </c>
      <c r="AC242">
        <v>0</v>
      </c>
      <c r="AD242">
        <v>1</v>
      </c>
      <c r="AE242">
        <v>0</v>
      </c>
      <c r="AF242" t="s">
        <v>357</v>
      </c>
      <c r="AG242">
        <v>0.84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ROW(Source!A431)</f>
        <v>431</v>
      </c>
      <c r="B243">
        <v>1473964389</v>
      </c>
      <c r="C243">
        <v>1470266512</v>
      </c>
      <c r="D243">
        <v>1441836235</v>
      </c>
      <c r="E243">
        <v>1</v>
      </c>
      <c r="F243">
        <v>1</v>
      </c>
      <c r="G243">
        <v>15514512</v>
      </c>
      <c r="H243">
        <v>3</v>
      </c>
      <c r="I243" t="s">
        <v>544</v>
      </c>
      <c r="J243" t="s">
        <v>545</v>
      </c>
      <c r="K243" t="s">
        <v>546</v>
      </c>
      <c r="L243">
        <v>1346</v>
      </c>
      <c r="N243">
        <v>1009</v>
      </c>
      <c r="O243" t="s">
        <v>539</v>
      </c>
      <c r="P243" t="s">
        <v>539</v>
      </c>
      <c r="Q243">
        <v>1</v>
      </c>
      <c r="X243">
        <v>1</v>
      </c>
      <c r="Y243">
        <v>31.49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357</v>
      </c>
      <c r="AG243">
        <v>2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ROW(Source!A431)</f>
        <v>431</v>
      </c>
      <c r="B244">
        <v>1473964390</v>
      </c>
      <c r="C244">
        <v>1470266512</v>
      </c>
      <c r="D244">
        <v>1441834666</v>
      </c>
      <c r="E244">
        <v>1</v>
      </c>
      <c r="F244">
        <v>1</v>
      </c>
      <c r="G244">
        <v>15514512</v>
      </c>
      <c r="H244">
        <v>3</v>
      </c>
      <c r="I244" t="s">
        <v>671</v>
      </c>
      <c r="J244" t="s">
        <v>672</v>
      </c>
      <c r="K244" t="s">
        <v>673</v>
      </c>
      <c r="L244">
        <v>1346</v>
      </c>
      <c r="N244">
        <v>1009</v>
      </c>
      <c r="O244" t="s">
        <v>539</v>
      </c>
      <c r="P244" t="s">
        <v>539</v>
      </c>
      <c r="Q244">
        <v>1</v>
      </c>
      <c r="X244">
        <v>0.35</v>
      </c>
      <c r="Y244">
        <v>924.76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357</v>
      </c>
      <c r="AG244">
        <v>0.7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ROW(Source!A432)</f>
        <v>432</v>
      </c>
      <c r="B245">
        <v>1473964395</v>
      </c>
      <c r="C245">
        <v>1470266525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530</v>
      </c>
      <c r="J245" t="s">
        <v>3</v>
      </c>
      <c r="K245" t="s">
        <v>531</v>
      </c>
      <c r="L245">
        <v>1191</v>
      </c>
      <c r="N245">
        <v>1013</v>
      </c>
      <c r="O245" t="s">
        <v>532</v>
      </c>
      <c r="P245" t="s">
        <v>532</v>
      </c>
      <c r="Q245">
        <v>1</v>
      </c>
      <c r="X245">
        <v>6.16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</v>
      </c>
      <c r="AF245" t="s">
        <v>38</v>
      </c>
      <c r="AG245">
        <v>12.32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ROW(Source!A432)</f>
        <v>432</v>
      </c>
      <c r="B246">
        <v>1473964396</v>
      </c>
      <c r="C246">
        <v>1470266525</v>
      </c>
      <c r="D246">
        <v>1441834258</v>
      </c>
      <c r="E246">
        <v>1</v>
      </c>
      <c r="F246">
        <v>1</v>
      </c>
      <c r="G246">
        <v>15514512</v>
      </c>
      <c r="H246">
        <v>2</v>
      </c>
      <c r="I246" t="s">
        <v>573</v>
      </c>
      <c r="J246" t="s">
        <v>574</v>
      </c>
      <c r="K246" t="s">
        <v>575</v>
      </c>
      <c r="L246">
        <v>1368</v>
      </c>
      <c r="N246">
        <v>1011</v>
      </c>
      <c r="O246" t="s">
        <v>536</v>
      </c>
      <c r="P246" t="s">
        <v>536</v>
      </c>
      <c r="Q246">
        <v>1</v>
      </c>
      <c r="X246">
        <v>0.42</v>
      </c>
      <c r="Y246">
        <v>0</v>
      </c>
      <c r="Z246">
        <v>1303.01</v>
      </c>
      <c r="AA246">
        <v>826.2</v>
      </c>
      <c r="AB246">
        <v>0</v>
      </c>
      <c r="AC246">
        <v>0</v>
      </c>
      <c r="AD246">
        <v>1</v>
      </c>
      <c r="AE246">
        <v>0</v>
      </c>
      <c r="AF246" t="s">
        <v>38</v>
      </c>
      <c r="AG246">
        <v>0.84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ROW(Source!A432)</f>
        <v>432</v>
      </c>
      <c r="B247">
        <v>1473964397</v>
      </c>
      <c r="C247">
        <v>1470266525</v>
      </c>
      <c r="D247">
        <v>1441836235</v>
      </c>
      <c r="E247">
        <v>1</v>
      </c>
      <c r="F247">
        <v>1</v>
      </c>
      <c r="G247">
        <v>15514512</v>
      </c>
      <c r="H247">
        <v>3</v>
      </c>
      <c r="I247" t="s">
        <v>544</v>
      </c>
      <c r="J247" t="s">
        <v>545</v>
      </c>
      <c r="K247" t="s">
        <v>546</v>
      </c>
      <c r="L247">
        <v>1346</v>
      </c>
      <c r="N247">
        <v>1009</v>
      </c>
      <c r="O247" t="s">
        <v>539</v>
      </c>
      <c r="P247" t="s">
        <v>539</v>
      </c>
      <c r="Q247">
        <v>1</v>
      </c>
      <c r="X247">
        <v>1</v>
      </c>
      <c r="Y247">
        <v>31.49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38</v>
      </c>
      <c r="AG247">
        <v>2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ROW(Source!A433)</f>
        <v>433</v>
      </c>
      <c r="B248">
        <v>1473964398</v>
      </c>
      <c r="C248">
        <v>1470266535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530</v>
      </c>
      <c r="J248" t="s">
        <v>3</v>
      </c>
      <c r="K248" t="s">
        <v>531</v>
      </c>
      <c r="L248">
        <v>1191</v>
      </c>
      <c r="N248">
        <v>1013</v>
      </c>
      <c r="O248" t="s">
        <v>532</v>
      </c>
      <c r="P248" t="s">
        <v>532</v>
      </c>
      <c r="Q248">
        <v>1</v>
      </c>
      <c r="X248">
        <v>6.8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38</v>
      </c>
      <c r="AG248">
        <v>13.6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ROW(Source!A433)</f>
        <v>433</v>
      </c>
      <c r="B249">
        <v>1473964399</v>
      </c>
      <c r="C249">
        <v>1470266535</v>
      </c>
      <c r="D249">
        <v>1441834258</v>
      </c>
      <c r="E249">
        <v>1</v>
      </c>
      <c r="F249">
        <v>1</v>
      </c>
      <c r="G249">
        <v>15514512</v>
      </c>
      <c r="H249">
        <v>2</v>
      </c>
      <c r="I249" t="s">
        <v>573</v>
      </c>
      <c r="J249" t="s">
        <v>574</v>
      </c>
      <c r="K249" t="s">
        <v>575</v>
      </c>
      <c r="L249">
        <v>1368</v>
      </c>
      <c r="N249">
        <v>1011</v>
      </c>
      <c r="O249" t="s">
        <v>536</v>
      </c>
      <c r="P249" t="s">
        <v>536</v>
      </c>
      <c r="Q249">
        <v>1</v>
      </c>
      <c r="X249">
        <v>0.42</v>
      </c>
      <c r="Y249">
        <v>0</v>
      </c>
      <c r="Z249">
        <v>1303.01</v>
      </c>
      <c r="AA249">
        <v>826.2</v>
      </c>
      <c r="AB249">
        <v>0</v>
      </c>
      <c r="AC249">
        <v>0</v>
      </c>
      <c r="AD249">
        <v>1</v>
      </c>
      <c r="AE249">
        <v>0</v>
      </c>
      <c r="AF249" t="s">
        <v>38</v>
      </c>
      <c r="AG249">
        <v>0.84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ROW(Source!A433)</f>
        <v>433</v>
      </c>
      <c r="B250">
        <v>1473964400</v>
      </c>
      <c r="C250">
        <v>1470266535</v>
      </c>
      <c r="D250">
        <v>1441836235</v>
      </c>
      <c r="E250">
        <v>1</v>
      </c>
      <c r="F250">
        <v>1</v>
      </c>
      <c r="G250">
        <v>15514512</v>
      </c>
      <c r="H250">
        <v>3</v>
      </c>
      <c r="I250" t="s">
        <v>544</v>
      </c>
      <c r="J250" t="s">
        <v>545</v>
      </c>
      <c r="K250" t="s">
        <v>546</v>
      </c>
      <c r="L250">
        <v>1346</v>
      </c>
      <c r="N250">
        <v>1009</v>
      </c>
      <c r="O250" t="s">
        <v>539</v>
      </c>
      <c r="P250" t="s">
        <v>539</v>
      </c>
      <c r="Q250">
        <v>1</v>
      </c>
      <c r="X250">
        <v>1</v>
      </c>
      <c r="Y250">
        <v>31.49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38</v>
      </c>
      <c r="AG250">
        <v>2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ROW(Source!A433)</f>
        <v>433</v>
      </c>
      <c r="B251">
        <v>1473964401</v>
      </c>
      <c r="C251">
        <v>1470266535</v>
      </c>
      <c r="D251">
        <v>1441834666</v>
      </c>
      <c r="E251">
        <v>1</v>
      </c>
      <c r="F251">
        <v>1</v>
      </c>
      <c r="G251">
        <v>15514512</v>
      </c>
      <c r="H251">
        <v>3</v>
      </c>
      <c r="I251" t="s">
        <v>671</v>
      </c>
      <c r="J251" t="s">
        <v>672</v>
      </c>
      <c r="K251" t="s">
        <v>673</v>
      </c>
      <c r="L251">
        <v>1346</v>
      </c>
      <c r="N251">
        <v>1009</v>
      </c>
      <c r="O251" t="s">
        <v>539</v>
      </c>
      <c r="P251" t="s">
        <v>539</v>
      </c>
      <c r="Q251">
        <v>1</v>
      </c>
      <c r="X251">
        <v>0.35</v>
      </c>
      <c r="Y251">
        <v>924.76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38</v>
      </c>
      <c r="AG251">
        <v>0.7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ROW(Source!A434)</f>
        <v>434</v>
      </c>
      <c r="B252">
        <v>1473964402</v>
      </c>
      <c r="C252">
        <v>1470266548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530</v>
      </c>
      <c r="J252" t="s">
        <v>3</v>
      </c>
      <c r="K252" t="s">
        <v>531</v>
      </c>
      <c r="L252">
        <v>1191</v>
      </c>
      <c r="N252">
        <v>1013</v>
      </c>
      <c r="O252" t="s">
        <v>532</v>
      </c>
      <c r="P252" t="s">
        <v>532</v>
      </c>
      <c r="Q252">
        <v>1</v>
      </c>
      <c r="X252">
        <v>9.6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3</v>
      </c>
      <c r="AG252">
        <v>9.6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ROW(Source!A434)</f>
        <v>434</v>
      </c>
      <c r="B253">
        <v>1473964403</v>
      </c>
      <c r="C253">
        <v>1470266548</v>
      </c>
      <c r="D253">
        <v>1441834142</v>
      </c>
      <c r="E253">
        <v>1</v>
      </c>
      <c r="F253">
        <v>1</v>
      </c>
      <c r="G253">
        <v>15514512</v>
      </c>
      <c r="H253">
        <v>2</v>
      </c>
      <c r="I253" t="s">
        <v>674</v>
      </c>
      <c r="J253" t="s">
        <v>675</v>
      </c>
      <c r="K253" t="s">
        <v>676</v>
      </c>
      <c r="L253">
        <v>1368</v>
      </c>
      <c r="N253">
        <v>1011</v>
      </c>
      <c r="O253" t="s">
        <v>536</v>
      </c>
      <c r="P253" t="s">
        <v>536</v>
      </c>
      <c r="Q253">
        <v>1</v>
      </c>
      <c r="X253">
        <v>2.23</v>
      </c>
      <c r="Y253">
        <v>0</v>
      </c>
      <c r="Z253">
        <v>10.14</v>
      </c>
      <c r="AA253">
        <v>0.31</v>
      </c>
      <c r="AB253">
        <v>0</v>
      </c>
      <c r="AC253">
        <v>0</v>
      </c>
      <c r="AD253">
        <v>1</v>
      </c>
      <c r="AE253">
        <v>0</v>
      </c>
      <c r="AF253" t="s">
        <v>3</v>
      </c>
      <c r="AG253">
        <v>2.23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ROW(Source!A434)</f>
        <v>434</v>
      </c>
      <c r="B254">
        <v>1473964404</v>
      </c>
      <c r="C254">
        <v>1470266548</v>
      </c>
      <c r="D254">
        <v>1441834258</v>
      </c>
      <c r="E254">
        <v>1</v>
      </c>
      <c r="F254">
        <v>1</v>
      </c>
      <c r="G254">
        <v>15514512</v>
      </c>
      <c r="H254">
        <v>2</v>
      </c>
      <c r="I254" t="s">
        <v>573</v>
      </c>
      <c r="J254" t="s">
        <v>574</v>
      </c>
      <c r="K254" t="s">
        <v>575</v>
      </c>
      <c r="L254">
        <v>1368</v>
      </c>
      <c r="N254">
        <v>1011</v>
      </c>
      <c r="O254" t="s">
        <v>536</v>
      </c>
      <c r="P254" t="s">
        <v>536</v>
      </c>
      <c r="Q254">
        <v>1</v>
      </c>
      <c r="X254">
        <v>2.4500000000000002</v>
      </c>
      <c r="Y254">
        <v>0</v>
      </c>
      <c r="Z254">
        <v>1303.01</v>
      </c>
      <c r="AA254">
        <v>826.2</v>
      </c>
      <c r="AB254">
        <v>0</v>
      </c>
      <c r="AC254">
        <v>0</v>
      </c>
      <c r="AD254">
        <v>1</v>
      </c>
      <c r="AE254">
        <v>0</v>
      </c>
      <c r="AF254" t="s">
        <v>3</v>
      </c>
      <c r="AG254">
        <v>2.4500000000000002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ROW(Source!A434)</f>
        <v>434</v>
      </c>
      <c r="B255">
        <v>1473964405</v>
      </c>
      <c r="C255">
        <v>1470266548</v>
      </c>
      <c r="D255">
        <v>1441836395</v>
      </c>
      <c r="E255">
        <v>1</v>
      </c>
      <c r="F255">
        <v>1</v>
      </c>
      <c r="G255">
        <v>15514512</v>
      </c>
      <c r="H255">
        <v>3</v>
      </c>
      <c r="I255" t="s">
        <v>677</v>
      </c>
      <c r="J255" t="s">
        <v>678</v>
      </c>
      <c r="K255" t="s">
        <v>679</v>
      </c>
      <c r="L255">
        <v>1346</v>
      </c>
      <c r="N255">
        <v>1009</v>
      </c>
      <c r="O255" t="s">
        <v>539</v>
      </c>
      <c r="P255" t="s">
        <v>539</v>
      </c>
      <c r="Q255">
        <v>1</v>
      </c>
      <c r="X255">
        <v>0.32</v>
      </c>
      <c r="Y255">
        <v>1021.71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0</v>
      </c>
      <c r="AF255" t="s">
        <v>3</v>
      </c>
      <c r="AG255">
        <v>0.32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ROW(Source!A435)</f>
        <v>435</v>
      </c>
      <c r="B256">
        <v>1473964406</v>
      </c>
      <c r="C256">
        <v>1470266561</v>
      </c>
      <c r="D256">
        <v>1441819193</v>
      </c>
      <c r="E256">
        <v>15514512</v>
      </c>
      <c r="F256">
        <v>1</v>
      </c>
      <c r="G256">
        <v>15514512</v>
      </c>
      <c r="H256">
        <v>1</v>
      </c>
      <c r="I256" t="s">
        <v>530</v>
      </c>
      <c r="J256" t="s">
        <v>3</v>
      </c>
      <c r="K256" t="s">
        <v>531</v>
      </c>
      <c r="L256">
        <v>1191</v>
      </c>
      <c r="N256">
        <v>1013</v>
      </c>
      <c r="O256" t="s">
        <v>532</v>
      </c>
      <c r="P256" t="s">
        <v>532</v>
      </c>
      <c r="Q256">
        <v>1</v>
      </c>
      <c r="X256">
        <v>4.4400000000000004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1</v>
      </c>
      <c r="AF256" t="s">
        <v>367</v>
      </c>
      <c r="AG256">
        <v>13.32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ROW(Source!A435)</f>
        <v>435</v>
      </c>
      <c r="B257">
        <v>1473964407</v>
      </c>
      <c r="C257">
        <v>1470266561</v>
      </c>
      <c r="D257">
        <v>1441836187</v>
      </c>
      <c r="E257">
        <v>1</v>
      </c>
      <c r="F257">
        <v>1</v>
      </c>
      <c r="G257">
        <v>15514512</v>
      </c>
      <c r="H257">
        <v>3</v>
      </c>
      <c r="I257" t="s">
        <v>558</v>
      </c>
      <c r="J257" t="s">
        <v>559</v>
      </c>
      <c r="K257" t="s">
        <v>560</v>
      </c>
      <c r="L257">
        <v>1346</v>
      </c>
      <c r="N257">
        <v>1009</v>
      </c>
      <c r="O257" t="s">
        <v>539</v>
      </c>
      <c r="P257" t="s">
        <v>539</v>
      </c>
      <c r="Q257">
        <v>1</v>
      </c>
      <c r="X257">
        <v>1.6E-2</v>
      </c>
      <c r="Y257">
        <v>424.66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367</v>
      </c>
      <c r="AG257">
        <v>4.8000000000000001E-2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ROW(Source!A435)</f>
        <v>435</v>
      </c>
      <c r="B258">
        <v>1473964408</v>
      </c>
      <c r="C258">
        <v>1470266561</v>
      </c>
      <c r="D258">
        <v>1441836235</v>
      </c>
      <c r="E258">
        <v>1</v>
      </c>
      <c r="F258">
        <v>1</v>
      </c>
      <c r="G258">
        <v>15514512</v>
      </c>
      <c r="H258">
        <v>3</v>
      </c>
      <c r="I258" t="s">
        <v>544</v>
      </c>
      <c r="J258" t="s">
        <v>545</v>
      </c>
      <c r="K258" t="s">
        <v>546</v>
      </c>
      <c r="L258">
        <v>1346</v>
      </c>
      <c r="N258">
        <v>1009</v>
      </c>
      <c r="O258" t="s">
        <v>539</v>
      </c>
      <c r="P258" t="s">
        <v>539</v>
      </c>
      <c r="Q258">
        <v>1</v>
      </c>
      <c r="X258">
        <v>0.1</v>
      </c>
      <c r="Y258">
        <v>31.49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367</v>
      </c>
      <c r="AG258">
        <v>0.30000000000000004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ROW(Source!A436)</f>
        <v>436</v>
      </c>
      <c r="B259">
        <v>1473964409</v>
      </c>
      <c r="C259">
        <v>1470266571</v>
      </c>
      <c r="D259">
        <v>1441819193</v>
      </c>
      <c r="E259">
        <v>15514512</v>
      </c>
      <c r="F259">
        <v>1</v>
      </c>
      <c r="G259">
        <v>15514512</v>
      </c>
      <c r="H259">
        <v>1</v>
      </c>
      <c r="I259" t="s">
        <v>530</v>
      </c>
      <c r="J259" t="s">
        <v>3</v>
      </c>
      <c r="K259" t="s">
        <v>531</v>
      </c>
      <c r="L259">
        <v>1191</v>
      </c>
      <c r="N259">
        <v>1013</v>
      </c>
      <c r="O259" t="s">
        <v>532</v>
      </c>
      <c r="P259" t="s">
        <v>532</v>
      </c>
      <c r="Q259">
        <v>1</v>
      </c>
      <c r="X259">
        <v>5.82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1</v>
      </c>
      <c r="AF259" t="s">
        <v>367</v>
      </c>
      <c r="AG259">
        <v>17.46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ROW(Source!A436)</f>
        <v>436</v>
      </c>
      <c r="B260">
        <v>1473964410</v>
      </c>
      <c r="C260">
        <v>1470266571</v>
      </c>
      <c r="D260">
        <v>1441836187</v>
      </c>
      <c r="E260">
        <v>1</v>
      </c>
      <c r="F260">
        <v>1</v>
      </c>
      <c r="G260">
        <v>15514512</v>
      </c>
      <c r="H260">
        <v>3</v>
      </c>
      <c r="I260" t="s">
        <v>558</v>
      </c>
      <c r="J260" t="s">
        <v>559</v>
      </c>
      <c r="K260" t="s">
        <v>560</v>
      </c>
      <c r="L260">
        <v>1346</v>
      </c>
      <c r="N260">
        <v>1009</v>
      </c>
      <c r="O260" t="s">
        <v>539</v>
      </c>
      <c r="P260" t="s">
        <v>539</v>
      </c>
      <c r="Q260">
        <v>1</v>
      </c>
      <c r="X260">
        <v>2.4E-2</v>
      </c>
      <c r="Y260">
        <v>424.66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367</v>
      </c>
      <c r="AG260">
        <v>7.2000000000000008E-2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ROW(Source!A436)</f>
        <v>436</v>
      </c>
      <c r="B261">
        <v>1473964411</v>
      </c>
      <c r="C261">
        <v>1470266571</v>
      </c>
      <c r="D261">
        <v>1441836235</v>
      </c>
      <c r="E261">
        <v>1</v>
      </c>
      <c r="F261">
        <v>1</v>
      </c>
      <c r="G261">
        <v>15514512</v>
      </c>
      <c r="H261">
        <v>3</v>
      </c>
      <c r="I261" t="s">
        <v>544</v>
      </c>
      <c r="J261" t="s">
        <v>545</v>
      </c>
      <c r="K261" t="s">
        <v>546</v>
      </c>
      <c r="L261">
        <v>1346</v>
      </c>
      <c r="N261">
        <v>1009</v>
      </c>
      <c r="O261" t="s">
        <v>539</v>
      </c>
      <c r="P261" t="s">
        <v>539</v>
      </c>
      <c r="Q261">
        <v>1</v>
      </c>
      <c r="X261">
        <v>0.15</v>
      </c>
      <c r="Y261">
        <v>31.49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367</v>
      </c>
      <c r="AG261">
        <v>0.44999999999999996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ROW(Source!A437)</f>
        <v>437</v>
      </c>
      <c r="B262">
        <v>1473964413</v>
      </c>
      <c r="C262">
        <v>1470266581</v>
      </c>
      <c r="D262">
        <v>1441819193</v>
      </c>
      <c r="E262">
        <v>15514512</v>
      </c>
      <c r="F262">
        <v>1</v>
      </c>
      <c r="G262">
        <v>15514512</v>
      </c>
      <c r="H262">
        <v>1</v>
      </c>
      <c r="I262" t="s">
        <v>530</v>
      </c>
      <c r="J262" t="s">
        <v>3</v>
      </c>
      <c r="K262" t="s">
        <v>531</v>
      </c>
      <c r="L262">
        <v>1191</v>
      </c>
      <c r="N262">
        <v>1013</v>
      </c>
      <c r="O262" t="s">
        <v>532</v>
      </c>
      <c r="P262" t="s">
        <v>532</v>
      </c>
      <c r="Q262">
        <v>1</v>
      </c>
      <c r="X262">
        <v>1.06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1</v>
      </c>
      <c r="AF262" t="s">
        <v>357</v>
      </c>
      <c r="AG262">
        <v>2.12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ROW(Source!A438)</f>
        <v>438</v>
      </c>
      <c r="B263">
        <v>1473964414</v>
      </c>
      <c r="C263">
        <v>1470266585</v>
      </c>
      <c r="D263">
        <v>1441819193</v>
      </c>
      <c r="E263">
        <v>15514512</v>
      </c>
      <c r="F263">
        <v>1</v>
      </c>
      <c r="G263">
        <v>15514512</v>
      </c>
      <c r="H263">
        <v>1</v>
      </c>
      <c r="I263" t="s">
        <v>530</v>
      </c>
      <c r="J263" t="s">
        <v>3</v>
      </c>
      <c r="K263" t="s">
        <v>531</v>
      </c>
      <c r="L263">
        <v>1191</v>
      </c>
      <c r="N263">
        <v>1013</v>
      </c>
      <c r="O263" t="s">
        <v>532</v>
      </c>
      <c r="P263" t="s">
        <v>532</v>
      </c>
      <c r="Q263">
        <v>1</v>
      </c>
      <c r="X263">
        <v>0.9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372</v>
      </c>
      <c r="AG263">
        <v>3.6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ROW(Source!A439)</f>
        <v>439</v>
      </c>
      <c r="B264">
        <v>1473964415</v>
      </c>
      <c r="C264">
        <v>1470266589</v>
      </c>
      <c r="D264">
        <v>1441819193</v>
      </c>
      <c r="E264">
        <v>15514512</v>
      </c>
      <c r="F264">
        <v>1</v>
      </c>
      <c r="G264">
        <v>15514512</v>
      </c>
      <c r="H264">
        <v>1</v>
      </c>
      <c r="I264" t="s">
        <v>530</v>
      </c>
      <c r="J264" t="s">
        <v>3</v>
      </c>
      <c r="K264" t="s">
        <v>531</v>
      </c>
      <c r="L264">
        <v>1191</v>
      </c>
      <c r="N264">
        <v>1013</v>
      </c>
      <c r="O264" t="s">
        <v>532</v>
      </c>
      <c r="P264" t="s">
        <v>532</v>
      </c>
      <c r="Q264">
        <v>1</v>
      </c>
      <c r="X264">
        <v>2.64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1</v>
      </c>
      <c r="AF264" t="s">
        <v>372</v>
      </c>
      <c r="AG264">
        <v>10.56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ROW(Source!A505)</f>
        <v>505</v>
      </c>
      <c r="B265">
        <v>1473964416</v>
      </c>
      <c r="C265">
        <v>1470266593</v>
      </c>
      <c r="D265">
        <v>1441819193</v>
      </c>
      <c r="E265">
        <v>15514512</v>
      </c>
      <c r="F265">
        <v>1</v>
      </c>
      <c r="G265">
        <v>15514512</v>
      </c>
      <c r="H265">
        <v>1</v>
      </c>
      <c r="I265" t="s">
        <v>530</v>
      </c>
      <c r="J265" t="s">
        <v>3</v>
      </c>
      <c r="K265" t="s">
        <v>531</v>
      </c>
      <c r="L265">
        <v>1191</v>
      </c>
      <c r="N265">
        <v>1013</v>
      </c>
      <c r="O265" t="s">
        <v>532</v>
      </c>
      <c r="P265" t="s">
        <v>532</v>
      </c>
      <c r="Q265">
        <v>1</v>
      </c>
      <c r="X265">
        <v>17.5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1</v>
      </c>
      <c r="AF265" t="s">
        <v>218</v>
      </c>
      <c r="AG265">
        <v>5.833333333333333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ROW(Source!A505)</f>
        <v>505</v>
      </c>
      <c r="B266">
        <v>1473964417</v>
      </c>
      <c r="C266">
        <v>1470266593</v>
      </c>
      <c r="D266">
        <v>1441835475</v>
      </c>
      <c r="E266">
        <v>1</v>
      </c>
      <c r="F266">
        <v>1</v>
      </c>
      <c r="G266">
        <v>15514512</v>
      </c>
      <c r="H266">
        <v>3</v>
      </c>
      <c r="I266" t="s">
        <v>614</v>
      </c>
      <c r="J266" t="s">
        <v>615</v>
      </c>
      <c r="K266" t="s">
        <v>616</v>
      </c>
      <c r="L266">
        <v>1348</v>
      </c>
      <c r="N266">
        <v>1009</v>
      </c>
      <c r="O266" t="s">
        <v>557</v>
      </c>
      <c r="P266" t="s">
        <v>557</v>
      </c>
      <c r="Q266">
        <v>1000</v>
      </c>
      <c r="X266">
        <v>1E-4</v>
      </c>
      <c r="Y266">
        <v>155908.07999999999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377</v>
      </c>
      <c r="AG266">
        <v>3.3333333333333335E-5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ROW(Source!A505)</f>
        <v>505</v>
      </c>
      <c r="B267">
        <v>1473964418</v>
      </c>
      <c r="C267">
        <v>1470266593</v>
      </c>
      <c r="D267">
        <v>1441836393</v>
      </c>
      <c r="E267">
        <v>1</v>
      </c>
      <c r="F267">
        <v>1</v>
      </c>
      <c r="G267">
        <v>15514512</v>
      </c>
      <c r="H267">
        <v>3</v>
      </c>
      <c r="I267" t="s">
        <v>665</v>
      </c>
      <c r="J267" t="s">
        <v>666</v>
      </c>
      <c r="K267" t="s">
        <v>667</v>
      </c>
      <c r="L267">
        <v>1296</v>
      </c>
      <c r="N267">
        <v>1002</v>
      </c>
      <c r="O267" t="s">
        <v>550</v>
      </c>
      <c r="P267" t="s">
        <v>550</v>
      </c>
      <c r="Q267">
        <v>1</v>
      </c>
      <c r="X267">
        <v>5.0000000000000001E-4</v>
      </c>
      <c r="Y267">
        <v>4241.6400000000003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377</v>
      </c>
      <c r="AG267">
        <v>1.6666666666666666E-4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ROW(Source!A505)</f>
        <v>505</v>
      </c>
      <c r="B268">
        <v>1473964419</v>
      </c>
      <c r="C268">
        <v>1470266593</v>
      </c>
      <c r="D268">
        <v>1441836514</v>
      </c>
      <c r="E268">
        <v>1</v>
      </c>
      <c r="F268">
        <v>1</v>
      </c>
      <c r="G268">
        <v>15514512</v>
      </c>
      <c r="H268">
        <v>3</v>
      </c>
      <c r="I268" t="s">
        <v>540</v>
      </c>
      <c r="J268" t="s">
        <v>541</v>
      </c>
      <c r="K268" t="s">
        <v>542</v>
      </c>
      <c r="L268">
        <v>1339</v>
      </c>
      <c r="N268">
        <v>1007</v>
      </c>
      <c r="O268" t="s">
        <v>543</v>
      </c>
      <c r="P268" t="s">
        <v>543</v>
      </c>
      <c r="Q268">
        <v>1</v>
      </c>
      <c r="X268">
        <v>5.0000000000000001E-4</v>
      </c>
      <c r="Y268">
        <v>54.81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377</v>
      </c>
      <c r="AG268">
        <v>1.6666666666666666E-4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ROW(Source!A505)</f>
        <v>505</v>
      </c>
      <c r="B269">
        <v>1473964420</v>
      </c>
      <c r="C269">
        <v>1470266593</v>
      </c>
      <c r="D269">
        <v>1441838531</v>
      </c>
      <c r="E269">
        <v>1</v>
      </c>
      <c r="F269">
        <v>1</v>
      </c>
      <c r="G269">
        <v>15514512</v>
      </c>
      <c r="H269">
        <v>3</v>
      </c>
      <c r="I269" t="s">
        <v>680</v>
      </c>
      <c r="J269" t="s">
        <v>681</v>
      </c>
      <c r="K269" t="s">
        <v>682</v>
      </c>
      <c r="L269">
        <v>1348</v>
      </c>
      <c r="N269">
        <v>1009</v>
      </c>
      <c r="O269" t="s">
        <v>557</v>
      </c>
      <c r="P269" t="s">
        <v>557</v>
      </c>
      <c r="Q269">
        <v>1000</v>
      </c>
      <c r="X269">
        <v>2.9999999999999997E-4</v>
      </c>
      <c r="Y269">
        <v>370783.55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377</v>
      </c>
      <c r="AG269">
        <v>9.9999999999999991E-5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ROW(Source!A505)</f>
        <v>505</v>
      </c>
      <c r="B270">
        <v>1473964421</v>
      </c>
      <c r="C270">
        <v>1470266593</v>
      </c>
      <c r="D270">
        <v>1441834671</v>
      </c>
      <c r="E270">
        <v>1</v>
      </c>
      <c r="F270">
        <v>1</v>
      </c>
      <c r="G270">
        <v>15514512</v>
      </c>
      <c r="H270">
        <v>3</v>
      </c>
      <c r="I270" t="s">
        <v>632</v>
      </c>
      <c r="J270" t="s">
        <v>633</v>
      </c>
      <c r="K270" t="s">
        <v>634</v>
      </c>
      <c r="L270">
        <v>1348</v>
      </c>
      <c r="N270">
        <v>1009</v>
      </c>
      <c r="O270" t="s">
        <v>557</v>
      </c>
      <c r="P270" t="s">
        <v>557</v>
      </c>
      <c r="Q270">
        <v>1000</v>
      </c>
      <c r="X270">
        <v>5.0000000000000001E-4</v>
      </c>
      <c r="Y270">
        <v>184462.17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377</v>
      </c>
      <c r="AG270">
        <v>1.6666666666666666E-4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ROW(Source!A545)</f>
        <v>545</v>
      </c>
      <c r="B271">
        <v>1473964422</v>
      </c>
      <c r="C271">
        <v>1470266612</v>
      </c>
      <c r="D271">
        <v>1441819193</v>
      </c>
      <c r="E271">
        <v>15514512</v>
      </c>
      <c r="F271">
        <v>1</v>
      </c>
      <c r="G271">
        <v>15514512</v>
      </c>
      <c r="H271">
        <v>1</v>
      </c>
      <c r="I271" t="s">
        <v>530</v>
      </c>
      <c r="J271" t="s">
        <v>3</v>
      </c>
      <c r="K271" t="s">
        <v>531</v>
      </c>
      <c r="L271">
        <v>1191</v>
      </c>
      <c r="N271">
        <v>1013</v>
      </c>
      <c r="O271" t="s">
        <v>532</v>
      </c>
      <c r="P271" t="s">
        <v>532</v>
      </c>
      <c r="Q271">
        <v>1</v>
      </c>
      <c r="X271">
        <v>0.2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1</v>
      </c>
      <c r="AF271" t="s">
        <v>383</v>
      </c>
      <c r="AG271">
        <v>23.6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ROW(Source!A546)</f>
        <v>546</v>
      </c>
      <c r="B272">
        <v>1473964423</v>
      </c>
      <c r="C272">
        <v>1470266616</v>
      </c>
      <c r="D272">
        <v>1441819193</v>
      </c>
      <c r="E272">
        <v>15514512</v>
      </c>
      <c r="F272">
        <v>1</v>
      </c>
      <c r="G272">
        <v>15514512</v>
      </c>
      <c r="H272">
        <v>1</v>
      </c>
      <c r="I272" t="s">
        <v>530</v>
      </c>
      <c r="J272" t="s">
        <v>3</v>
      </c>
      <c r="K272" t="s">
        <v>531</v>
      </c>
      <c r="L272">
        <v>1191</v>
      </c>
      <c r="N272">
        <v>1013</v>
      </c>
      <c r="O272" t="s">
        <v>532</v>
      </c>
      <c r="P272" t="s">
        <v>532</v>
      </c>
      <c r="Q272">
        <v>1</v>
      </c>
      <c r="X272">
        <v>0.37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1</v>
      </c>
      <c r="AF272" t="s">
        <v>20</v>
      </c>
      <c r="AG272">
        <v>1.48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ROW(Source!A547)</f>
        <v>547</v>
      </c>
      <c r="B273">
        <v>1473964424</v>
      </c>
      <c r="C273">
        <v>1470266620</v>
      </c>
      <c r="D273">
        <v>1441819193</v>
      </c>
      <c r="E273">
        <v>15514512</v>
      </c>
      <c r="F273">
        <v>1</v>
      </c>
      <c r="G273">
        <v>15514512</v>
      </c>
      <c r="H273">
        <v>1</v>
      </c>
      <c r="I273" t="s">
        <v>530</v>
      </c>
      <c r="J273" t="s">
        <v>3</v>
      </c>
      <c r="K273" t="s">
        <v>531</v>
      </c>
      <c r="L273">
        <v>1191</v>
      </c>
      <c r="N273">
        <v>1013</v>
      </c>
      <c r="O273" t="s">
        <v>532</v>
      </c>
      <c r="P273" t="s">
        <v>532</v>
      </c>
      <c r="Q273">
        <v>1</v>
      </c>
      <c r="X273">
        <v>13.5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1</v>
      </c>
      <c r="AF273" t="s">
        <v>38</v>
      </c>
      <c r="AG273">
        <v>27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ROW(Source!A547)</f>
        <v>547</v>
      </c>
      <c r="B274">
        <v>1473964426</v>
      </c>
      <c r="C274">
        <v>1470266620</v>
      </c>
      <c r="D274">
        <v>1441836237</v>
      </c>
      <c r="E274">
        <v>1</v>
      </c>
      <c r="F274">
        <v>1</v>
      </c>
      <c r="G274">
        <v>15514512</v>
      </c>
      <c r="H274">
        <v>3</v>
      </c>
      <c r="I274" t="s">
        <v>683</v>
      </c>
      <c r="J274" t="s">
        <v>684</v>
      </c>
      <c r="K274" t="s">
        <v>685</v>
      </c>
      <c r="L274">
        <v>1346</v>
      </c>
      <c r="N274">
        <v>1009</v>
      </c>
      <c r="O274" t="s">
        <v>539</v>
      </c>
      <c r="P274" t="s">
        <v>539</v>
      </c>
      <c r="Q274">
        <v>1</v>
      </c>
      <c r="X274">
        <v>0.27</v>
      </c>
      <c r="Y274">
        <v>375.16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0</v>
      </c>
      <c r="AF274" t="s">
        <v>38</v>
      </c>
      <c r="AG274">
        <v>0.54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ROW(Source!A547)</f>
        <v>547</v>
      </c>
      <c r="B275">
        <v>1473964427</v>
      </c>
      <c r="C275">
        <v>1470266620</v>
      </c>
      <c r="D275">
        <v>1441836235</v>
      </c>
      <c r="E275">
        <v>1</v>
      </c>
      <c r="F275">
        <v>1</v>
      </c>
      <c r="G275">
        <v>15514512</v>
      </c>
      <c r="H275">
        <v>3</v>
      </c>
      <c r="I275" t="s">
        <v>544</v>
      </c>
      <c r="J275" t="s">
        <v>545</v>
      </c>
      <c r="K275" t="s">
        <v>546</v>
      </c>
      <c r="L275">
        <v>1346</v>
      </c>
      <c r="N275">
        <v>1009</v>
      </c>
      <c r="O275" t="s">
        <v>539</v>
      </c>
      <c r="P275" t="s">
        <v>539</v>
      </c>
      <c r="Q275">
        <v>1</v>
      </c>
      <c r="X275">
        <v>0.08</v>
      </c>
      <c r="Y275">
        <v>31.49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38</v>
      </c>
      <c r="AG275">
        <v>0.16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ROW(Source!A547)</f>
        <v>547</v>
      </c>
      <c r="B276">
        <v>1473964425</v>
      </c>
      <c r="C276">
        <v>1470266620</v>
      </c>
      <c r="D276">
        <v>1441822228</v>
      </c>
      <c r="E276">
        <v>15514512</v>
      </c>
      <c r="F276">
        <v>1</v>
      </c>
      <c r="G276">
        <v>15514512</v>
      </c>
      <c r="H276">
        <v>3</v>
      </c>
      <c r="I276" t="s">
        <v>653</v>
      </c>
      <c r="J276" t="s">
        <v>3</v>
      </c>
      <c r="K276" t="s">
        <v>655</v>
      </c>
      <c r="L276">
        <v>1346</v>
      </c>
      <c r="N276">
        <v>1009</v>
      </c>
      <c r="O276" t="s">
        <v>539</v>
      </c>
      <c r="P276" t="s">
        <v>539</v>
      </c>
      <c r="Q276">
        <v>1</v>
      </c>
      <c r="X276">
        <v>0.08</v>
      </c>
      <c r="Y276">
        <v>73.951729999999998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38</v>
      </c>
      <c r="AG276">
        <v>0.16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ROW(Source!A547)</f>
        <v>547</v>
      </c>
      <c r="B277">
        <v>1473964428</v>
      </c>
      <c r="C277">
        <v>1470266620</v>
      </c>
      <c r="D277">
        <v>1441834920</v>
      </c>
      <c r="E277">
        <v>1</v>
      </c>
      <c r="F277">
        <v>1</v>
      </c>
      <c r="G277">
        <v>15514512</v>
      </c>
      <c r="H277">
        <v>3</v>
      </c>
      <c r="I277" t="s">
        <v>686</v>
      </c>
      <c r="J277" t="s">
        <v>687</v>
      </c>
      <c r="K277" t="s">
        <v>688</v>
      </c>
      <c r="L277">
        <v>1346</v>
      </c>
      <c r="N277">
        <v>1009</v>
      </c>
      <c r="O277" t="s">
        <v>539</v>
      </c>
      <c r="P277" t="s">
        <v>539</v>
      </c>
      <c r="Q277">
        <v>1</v>
      </c>
      <c r="X277">
        <v>0.05</v>
      </c>
      <c r="Y277">
        <v>106.87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38</v>
      </c>
      <c r="AG277">
        <v>0.1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ROW(Source!A548)</f>
        <v>548</v>
      </c>
      <c r="B278">
        <v>1473964429</v>
      </c>
      <c r="C278">
        <v>1470266636</v>
      </c>
      <c r="D278">
        <v>1441819193</v>
      </c>
      <c r="E278">
        <v>15514512</v>
      </c>
      <c r="F278">
        <v>1</v>
      </c>
      <c r="G278">
        <v>15514512</v>
      </c>
      <c r="H278">
        <v>1</v>
      </c>
      <c r="I278" t="s">
        <v>530</v>
      </c>
      <c r="J278" t="s">
        <v>3</v>
      </c>
      <c r="K278" t="s">
        <v>531</v>
      </c>
      <c r="L278">
        <v>1191</v>
      </c>
      <c r="N278">
        <v>1013</v>
      </c>
      <c r="O278" t="s">
        <v>532</v>
      </c>
      <c r="P278" t="s">
        <v>532</v>
      </c>
      <c r="Q278">
        <v>1</v>
      </c>
      <c r="X278">
        <v>0.55000000000000004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1</v>
      </c>
      <c r="AF278" t="s">
        <v>20</v>
      </c>
      <c r="AG278">
        <v>2.2000000000000002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ROW(Source!A548)</f>
        <v>548</v>
      </c>
      <c r="B279">
        <v>1473964430</v>
      </c>
      <c r="C279">
        <v>1470266636</v>
      </c>
      <c r="D279">
        <v>1441834258</v>
      </c>
      <c r="E279">
        <v>1</v>
      </c>
      <c r="F279">
        <v>1</v>
      </c>
      <c r="G279">
        <v>15514512</v>
      </c>
      <c r="H279">
        <v>2</v>
      </c>
      <c r="I279" t="s">
        <v>573</v>
      </c>
      <c r="J279" t="s">
        <v>574</v>
      </c>
      <c r="K279" t="s">
        <v>575</v>
      </c>
      <c r="L279">
        <v>1368</v>
      </c>
      <c r="N279">
        <v>1011</v>
      </c>
      <c r="O279" t="s">
        <v>536</v>
      </c>
      <c r="P279" t="s">
        <v>536</v>
      </c>
      <c r="Q279">
        <v>1</v>
      </c>
      <c r="X279">
        <v>0.04</v>
      </c>
      <c r="Y279">
        <v>0</v>
      </c>
      <c r="Z279">
        <v>1303.01</v>
      </c>
      <c r="AA279">
        <v>826.2</v>
      </c>
      <c r="AB279">
        <v>0</v>
      </c>
      <c r="AC279">
        <v>0</v>
      </c>
      <c r="AD279">
        <v>1</v>
      </c>
      <c r="AE279">
        <v>0</v>
      </c>
      <c r="AF279" t="s">
        <v>20</v>
      </c>
      <c r="AG279">
        <v>0.16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ROW(Source!A548)</f>
        <v>548</v>
      </c>
      <c r="B280">
        <v>1473964431</v>
      </c>
      <c r="C280">
        <v>1470266636</v>
      </c>
      <c r="D280">
        <v>1441836235</v>
      </c>
      <c r="E280">
        <v>1</v>
      </c>
      <c r="F280">
        <v>1</v>
      </c>
      <c r="G280">
        <v>15514512</v>
      </c>
      <c r="H280">
        <v>3</v>
      </c>
      <c r="I280" t="s">
        <v>544</v>
      </c>
      <c r="J280" t="s">
        <v>545</v>
      </c>
      <c r="K280" t="s">
        <v>546</v>
      </c>
      <c r="L280">
        <v>1346</v>
      </c>
      <c r="N280">
        <v>1009</v>
      </c>
      <c r="O280" t="s">
        <v>539</v>
      </c>
      <c r="P280" t="s">
        <v>539</v>
      </c>
      <c r="Q280">
        <v>1</v>
      </c>
      <c r="X280">
        <v>4.0000000000000001E-3</v>
      </c>
      <c r="Y280">
        <v>31.49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20</v>
      </c>
      <c r="AG280">
        <v>1.6E-2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ROW(Source!A549)</f>
        <v>549</v>
      </c>
      <c r="B281">
        <v>1473964432</v>
      </c>
      <c r="C281">
        <v>1470266646</v>
      </c>
      <c r="D281">
        <v>1441819193</v>
      </c>
      <c r="E281">
        <v>15514512</v>
      </c>
      <c r="F281">
        <v>1</v>
      </c>
      <c r="G281">
        <v>15514512</v>
      </c>
      <c r="H281">
        <v>1</v>
      </c>
      <c r="I281" t="s">
        <v>530</v>
      </c>
      <c r="J281" t="s">
        <v>3</v>
      </c>
      <c r="K281" t="s">
        <v>531</v>
      </c>
      <c r="L281">
        <v>1191</v>
      </c>
      <c r="N281">
        <v>1013</v>
      </c>
      <c r="O281" t="s">
        <v>532</v>
      </c>
      <c r="P281" t="s">
        <v>532</v>
      </c>
      <c r="Q281">
        <v>1</v>
      </c>
      <c r="X281">
        <v>0.2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1</v>
      </c>
      <c r="AF281" t="s">
        <v>20</v>
      </c>
      <c r="AG281">
        <v>0.8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ROW(Source!A549)</f>
        <v>549</v>
      </c>
      <c r="B282">
        <v>1473964434</v>
      </c>
      <c r="C282">
        <v>1470266646</v>
      </c>
      <c r="D282">
        <v>1441836235</v>
      </c>
      <c r="E282">
        <v>1</v>
      </c>
      <c r="F282">
        <v>1</v>
      </c>
      <c r="G282">
        <v>15514512</v>
      </c>
      <c r="H282">
        <v>3</v>
      </c>
      <c r="I282" t="s">
        <v>544</v>
      </c>
      <c r="J282" t="s">
        <v>545</v>
      </c>
      <c r="K282" t="s">
        <v>546</v>
      </c>
      <c r="L282">
        <v>1346</v>
      </c>
      <c r="N282">
        <v>1009</v>
      </c>
      <c r="O282" t="s">
        <v>539</v>
      </c>
      <c r="P282" t="s">
        <v>539</v>
      </c>
      <c r="Q282">
        <v>1</v>
      </c>
      <c r="X282">
        <v>1E-3</v>
      </c>
      <c r="Y282">
        <v>31.49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20</v>
      </c>
      <c r="AG282">
        <v>4.0000000000000001E-3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ROW(Source!A549)</f>
        <v>549</v>
      </c>
      <c r="B283">
        <v>1473964433</v>
      </c>
      <c r="C283">
        <v>1470266646</v>
      </c>
      <c r="D283">
        <v>1441822196</v>
      </c>
      <c r="E283">
        <v>15514512</v>
      </c>
      <c r="F283">
        <v>1</v>
      </c>
      <c r="G283">
        <v>15514512</v>
      </c>
      <c r="H283">
        <v>3</v>
      </c>
      <c r="I283" t="s">
        <v>635</v>
      </c>
      <c r="J283" t="s">
        <v>3</v>
      </c>
      <c r="K283" t="s">
        <v>637</v>
      </c>
      <c r="L283">
        <v>1346</v>
      </c>
      <c r="N283">
        <v>1009</v>
      </c>
      <c r="O283" t="s">
        <v>539</v>
      </c>
      <c r="P283" t="s">
        <v>539</v>
      </c>
      <c r="Q283">
        <v>1</v>
      </c>
      <c r="X283">
        <v>1E-3</v>
      </c>
      <c r="Y283">
        <v>88.053759999999997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20</v>
      </c>
      <c r="AG283">
        <v>4.0000000000000001E-3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ROW(Source!A549)</f>
        <v>549</v>
      </c>
      <c r="B284">
        <v>1473964435</v>
      </c>
      <c r="C284">
        <v>1470266646</v>
      </c>
      <c r="D284">
        <v>1441820992</v>
      </c>
      <c r="E284">
        <v>15514512</v>
      </c>
      <c r="F284">
        <v>1</v>
      </c>
      <c r="G284">
        <v>15514512</v>
      </c>
      <c r="H284">
        <v>3</v>
      </c>
      <c r="I284" t="s">
        <v>641</v>
      </c>
      <c r="J284" t="s">
        <v>3</v>
      </c>
      <c r="K284" t="s">
        <v>643</v>
      </c>
      <c r="L284">
        <v>1346</v>
      </c>
      <c r="N284">
        <v>1009</v>
      </c>
      <c r="O284" t="s">
        <v>539</v>
      </c>
      <c r="P284" t="s">
        <v>539</v>
      </c>
      <c r="Q284">
        <v>1</v>
      </c>
      <c r="X284">
        <v>0.01</v>
      </c>
      <c r="Y284">
        <v>78.065730000000002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20</v>
      </c>
      <c r="AG284">
        <v>0.04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ROW(Source!A550)</f>
        <v>550</v>
      </c>
      <c r="B285">
        <v>1473964436</v>
      </c>
      <c r="C285">
        <v>1470266659</v>
      </c>
      <c r="D285">
        <v>1441819193</v>
      </c>
      <c r="E285">
        <v>15514512</v>
      </c>
      <c r="F285">
        <v>1</v>
      </c>
      <c r="G285">
        <v>15514512</v>
      </c>
      <c r="H285">
        <v>1</v>
      </c>
      <c r="I285" t="s">
        <v>530</v>
      </c>
      <c r="J285" t="s">
        <v>3</v>
      </c>
      <c r="K285" t="s">
        <v>531</v>
      </c>
      <c r="L285">
        <v>1191</v>
      </c>
      <c r="N285">
        <v>1013</v>
      </c>
      <c r="O285" t="s">
        <v>532</v>
      </c>
      <c r="P285" t="s">
        <v>532</v>
      </c>
      <c r="Q285">
        <v>1</v>
      </c>
      <c r="X285">
        <v>0.48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1</v>
      </c>
      <c r="AF285" t="s">
        <v>3</v>
      </c>
      <c r="AG285">
        <v>0.48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ROW(Source!A550)</f>
        <v>550</v>
      </c>
      <c r="B286">
        <v>1473964437</v>
      </c>
      <c r="C286">
        <v>1470266659</v>
      </c>
      <c r="D286">
        <v>1441836235</v>
      </c>
      <c r="E286">
        <v>1</v>
      </c>
      <c r="F286">
        <v>1</v>
      </c>
      <c r="G286">
        <v>15514512</v>
      </c>
      <c r="H286">
        <v>3</v>
      </c>
      <c r="I286" t="s">
        <v>544</v>
      </c>
      <c r="J286" t="s">
        <v>545</v>
      </c>
      <c r="K286" t="s">
        <v>546</v>
      </c>
      <c r="L286">
        <v>1346</v>
      </c>
      <c r="N286">
        <v>1009</v>
      </c>
      <c r="O286" t="s">
        <v>539</v>
      </c>
      <c r="P286" t="s">
        <v>539</v>
      </c>
      <c r="Q286">
        <v>1</v>
      </c>
      <c r="X286">
        <v>0.05</v>
      </c>
      <c r="Y286">
        <v>31.49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</v>
      </c>
      <c r="AG286">
        <v>0.05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ROW(Source!A551)</f>
        <v>551</v>
      </c>
      <c r="B287">
        <v>1473964438</v>
      </c>
      <c r="C287">
        <v>1470266666</v>
      </c>
      <c r="D287">
        <v>1441819193</v>
      </c>
      <c r="E287">
        <v>15514512</v>
      </c>
      <c r="F287">
        <v>1</v>
      </c>
      <c r="G287">
        <v>15514512</v>
      </c>
      <c r="H287">
        <v>1</v>
      </c>
      <c r="I287" t="s">
        <v>530</v>
      </c>
      <c r="J287" t="s">
        <v>3</v>
      </c>
      <c r="K287" t="s">
        <v>531</v>
      </c>
      <c r="L287">
        <v>1191</v>
      </c>
      <c r="N287">
        <v>1013</v>
      </c>
      <c r="O287" t="s">
        <v>532</v>
      </c>
      <c r="P287" t="s">
        <v>532</v>
      </c>
      <c r="Q287">
        <v>1</v>
      </c>
      <c r="X287">
        <v>6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1</v>
      </c>
      <c r="AF287" t="s">
        <v>20</v>
      </c>
      <c r="AG287">
        <v>24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ROW(Source!A551)</f>
        <v>551</v>
      </c>
      <c r="B288">
        <v>1473964439</v>
      </c>
      <c r="C288">
        <v>1470266666</v>
      </c>
      <c r="D288">
        <v>1441834258</v>
      </c>
      <c r="E288">
        <v>1</v>
      </c>
      <c r="F288">
        <v>1</v>
      </c>
      <c r="G288">
        <v>15514512</v>
      </c>
      <c r="H288">
        <v>2</v>
      </c>
      <c r="I288" t="s">
        <v>573</v>
      </c>
      <c r="J288" t="s">
        <v>574</v>
      </c>
      <c r="K288" t="s">
        <v>575</v>
      </c>
      <c r="L288">
        <v>1368</v>
      </c>
      <c r="N288">
        <v>1011</v>
      </c>
      <c r="O288" t="s">
        <v>536</v>
      </c>
      <c r="P288" t="s">
        <v>536</v>
      </c>
      <c r="Q288">
        <v>1</v>
      </c>
      <c r="X288">
        <v>0.7</v>
      </c>
      <c r="Y288">
        <v>0</v>
      </c>
      <c r="Z288">
        <v>1303.01</v>
      </c>
      <c r="AA288">
        <v>826.2</v>
      </c>
      <c r="AB288">
        <v>0</v>
      </c>
      <c r="AC288">
        <v>0</v>
      </c>
      <c r="AD288">
        <v>1</v>
      </c>
      <c r="AE288">
        <v>0</v>
      </c>
      <c r="AF288" t="s">
        <v>20</v>
      </c>
      <c r="AG288">
        <v>2.8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ROW(Source!A551)</f>
        <v>551</v>
      </c>
      <c r="B289">
        <v>1473964440</v>
      </c>
      <c r="C289">
        <v>1470266666</v>
      </c>
      <c r="D289">
        <v>1441836235</v>
      </c>
      <c r="E289">
        <v>1</v>
      </c>
      <c r="F289">
        <v>1</v>
      </c>
      <c r="G289">
        <v>15514512</v>
      </c>
      <c r="H289">
        <v>3</v>
      </c>
      <c r="I289" t="s">
        <v>544</v>
      </c>
      <c r="J289" t="s">
        <v>545</v>
      </c>
      <c r="K289" t="s">
        <v>546</v>
      </c>
      <c r="L289">
        <v>1346</v>
      </c>
      <c r="N289">
        <v>1009</v>
      </c>
      <c r="O289" t="s">
        <v>539</v>
      </c>
      <c r="P289" t="s">
        <v>539</v>
      </c>
      <c r="Q289">
        <v>1</v>
      </c>
      <c r="X289">
        <v>0.03</v>
      </c>
      <c r="Y289">
        <v>31.49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0</v>
      </c>
      <c r="AF289" t="s">
        <v>20</v>
      </c>
      <c r="AG289">
        <v>0.12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ROW(Source!A552)</f>
        <v>552</v>
      </c>
      <c r="B290">
        <v>1473964441</v>
      </c>
      <c r="C290">
        <v>1470266676</v>
      </c>
      <c r="D290">
        <v>1441819193</v>
      </c>
      <c r="E290">
        <v>15514512</v>
      </c>
      <c r="F290">
        <v>1</v>
      </c>
      <c r="G290">
        <v>15514512</v>
      </c>
      <c r="H290">
        <v>1</v>
      </c>
      <c r="I290" t="s">
        <v>530</v>
      </c>
      <c r="J290" t="s">
        <v>3</v>
      </c>
      <c r="K290" t="s">
        <v>531</v>
      </c>
      <c r="L290">
        <v>1191</v>
      </c>
      <c r="N290">
        <v>1013</v>
      </c>
      <c r="O290" t="s">
        <v>532</v>
      </c>
      <c r="P290" t="s">
        <v>532</v>
      </c>
      <c r="Q290">
        <v>1</v>
      </c>
      <c r="X290">
        <v>0.08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1</v>
      </c>
      <c r="AF290" t="s">
        <v>3</v>
      </c>
      <c r="AG290">
        <v>0.08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ROW(Source!A553)</f>
        <v>553</v>
      </c>
      <c r="B291">
        <v>1473964442</v>
      </c>
      <c r="C291">
        <v>1470266680</v>
      </c>
      <c r="D291">
        <v>1441819193</v>
      </c>
      <c r="E291">
        <v>15514512</v>
      </c>
      <c r="F291">
        <v>1</v>
      </c>
      <c r="G291">
        <v>15514512</v>
      </c>
      <c r="H291">
        <v>1</v>
      </c>
      <c r="I291" t="s">
        <v>530</v>
      </c>
      <c r="J291" t="s">
        <v>3</v>
      </c>
      <c r="K291" t="s">
        <v>531</v>
      </c>
      <c r="L291">
        <v>1191</v>
      </c>
      <c r="N291">
        <v>1013</v>
      </c>
      <c r="O291" t="s">
        <v>532</v>
      </c>
      <c r="P291" t="s">
        <v>532</v>
      </c>
      <c r="Q291">
        <v>1</v>
      </c>
      <c r="X291">
        <v>2.52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3</v>
      </c>
      <c r="AG291">
        <v>2.52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ROW(Source!A553)</f>
        <v>553</v>
      </c>
      <c r="B292">
        <v>1473964443</v>
      </c>
      <c r="C292">
        <v>1470266680</v>
      </c>
      <c r="D292">
        <v>1441836191</v>
      </c>
      <c r="E292">
        <v>1</v>
      </c>
      <c r="F292">
        <v>1</v>
      </c>
      <c r="G292">
        <v>15514512</v>
      </c>
      <c r="H292">
        <v>3</v>
      </c>
      <c r="I292" t="s">
        <v>689</v>
      </c>
      <c r="J292" t="s">
        <v>690</v>
      </c>
      <c r="K292" t="s">
        <v>691</v>
      </c>
      <c r="L292">
        <v>1346</v>
      </c>
      <c r="N292">
        <v>1009</v>
      </c>
      <c r="O292" t="s">
        <v>539</v>
      </c>
      <c r="P292" t="s">
        <v>539</v>
      </c>
      <c r="Q292">
        <v>1</v>
      </c>
      <c r="X292">
        <v>0.16</v>
      </c>
      <c r="Y292">
        <v>31.9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0.16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ROW(Source!A553)</f>
        <v>553</v>
      </c>
      <c r="B293">
        <v>1473964444</v>
      </c>
      <c r="C293">
        <v>1470266680</v>
      </c>
      <c r="D293">
        <v>1441836237</v>
      </c>
      <c r="E293">
        <v>1</v>
      </c>
      <c r="F293">
        <v>1</v>
      </c>
      <c r="G293">
        <v>15514512</v>
      </c>
      <c r="H293">
        <v>3</v>
      </c>
      <c r="I293" t="s">
        <v>683</v>
      </c>
      <c r="J293" t="s">
        <v>684</v>
      </c>
      <c r="K293" t="s">
        <v>685</v>
      </c>
      <c r="L293">
        <v>1346</v>
      </c>
      <c r="N293">
        <v>1009</v>
      </c>
      <c r="O293" t="s">
        <v>539</v>
      </c>
      <c r="P293" t="s">
        <v>539</v>
      </c>
      <c r="Q293">
        <v>1</v>
      </c>
      <c r="X293">
        <v>0.06</v>
      </c>
      <c r="Y293">
        <v>375.16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3</v>
      </c>
      <c r="AG293">
        <v>0.06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ROW(Source!A589)</f>
        <v>589</v>
      </c>
      <c r="B294">
        <v>1473964445</v>
      </c>
      <c r="C294">
        <v>1470266690</v>
      </c>
      <c r="D294">
        <v>1441819193</v>
      </c>
      <c r="E294">
        <v>15514512</v>
      </c>
      <c r="F294">
        <v>1</v>
      </c>
      <c r="G294">
        <v>15514512</v>
      </c>
      <c r="H294">
        <v>1</v>
      </c>
      <c r="I294" t="s">
        <v>530</v>
      </c>
      <c r="J294" t="s">
        <v>3</v>
      </c>
      <c r="K294" t="s">
        <v>531</v>
      </c>
      <c r="L294">
        <v>1191</v>
      </c>
      <c r="N294">
        <v>1013</v>
      </c>
      <c r="O294" t="s">
        <v>532</v>
      </c>
      <c r="P294" t="s">
        <v>532</v>
      </c>
      <c r="Q294">
        <v>1</v>
      </c>
      <c r="X294">
        <v>0.08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1</v>
      </c>
      <c r="AF294" t="s">
        <v>383</v>
      </c>
      <c r="AG294">
        <v>9.44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ROW(Source!A590)</f>
        <v>590</v>
      </c>
      <c r="B295">
        <v>1473964446</v>
      </c>
      <c r="C295">
        <v>1470266694</v>
      </c>
      <c r="D295">
        <v>1441819193</v>
      </c>
      <c r="E295">
        <v>15514512</v>
      </c>
      <c r="F295">
        <v>1</v>
      </c>
      <c r="G295">
        <v>15514512</v>
      </c>
      <c r="H295">
        <v>1</v>
      </c>
      <c r="I295" t="s">
        <v>530</v>
      </c>
      <c r="J295" t="s">
        <v>3</v>
      </c>
      <c r="K295" t="s">
        <v>531</v>
      </c>
      <c r="L295">
        <v>1191</v>
      </c>
      <c r="N295">
        <v>1013</v>
      </c>
      <c r="O295" t="s">
        <v>532</v>
      </c>
      <c r="P295" t="s">
        <v>532</v>
      </c>
      <c r="Q295">
        <v>1</v>
      </c>
      <c r="X295">
        <v>0.27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1</v>
      </c>
      <c r="AF295" t="s">
        <v>20</v>
      </c>
      <c r="AG295">
        <v>1.08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ROW(Source!A590)</f>
        <v>590</v>
      </c>
      <c r="B296">
        <v>1473964447</v>
      </c>
      <c r="C296">
        <v>1470266694</v>
      </c>
      <c r="D296">
        <v>1441836235</v>
      </c>
      <c r="E296">
        <v>1</v>
      </c>
      <c r="F296">
        <v>1</v>
      </c>
      <c r="G296">
        <v>15514512</v>
      </c>
      <c r="H296">
        <v>3</v>
      </c>
      <c r="I296" t="s">
        <v>544</v>
      </c>
      <c r="J296" t="s">
        <v>545</v>
      </c>
      <c r="K296" t="s">
        <v>546</v>
      </c>
      <c r="L296">
        <v>1346</v>
      </c>
      <c r="N296">
        <v>1009</v>
      </c>
      <c r="O296" t="s">
        <v>539</v>
      </c>
      <c r="P296" t="s">
        <v>539</v>
      </c>
      <c r="Q296">
        <v>1</v>
      </c>
      <c r="X296">
        <v>0.05</v>
      </c>
      <c r="Y296">
        <v>31.49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20</v>
      </c>
      <c r="AG296">
        <v>0.2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ROW(Source!A591)</f>
        <v>591</v>
      </c>
      <c r="B297">
        <v>1473964448</v>
      </c>
      <c r="C297">
        <v>1470266701</v>
      </c>
      <c r="D297">
        <v>1441819193</v>
      </c>
      <c r="E297">
        <v>15514512</v>
      </c>
      <c r="F297">
        <v>1</v>
      </c>
      <c r="G297">
        <v>15514512</v>
      </c>
      <c r="H297">
        <v>1</v>
      </c>
      <c r="I297" t="s">
        <v>530</v>
      </c>
      <c r="J297" t="s">
        <v>3</v>
      </c>
      <c r="K297" t="s">
        <v>531</v>
      </c>
      <c r="L297">
        <v>1191</v>
      </c>
      <c r="N297">
        <v>1013</v>
      </c>
      <c r="O297" t="s">
        <v>532</v>
      </c>
      <c r="P297" t="s">
        <v>532</v>
      </c>
      <c r="Q297">
        <v>1</v>
      </c>
      <c r="X297">
        <v>0.3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1</v>
      </c>
      <c r="AF297" t="s">
        <v>20</v>
      </c>
      <c r="AG297">
        <v>1.2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ROW(Source!A591)</f>
        <v>591</v>
      </c>
      <c r="B298">
        <v>1473964449</v>
      </c>
      <c r="C298">
        <v>1470266701</v>
      </c>
      <c r="D298">
        <v>1441836235</v>
      </c>
      <c r="E298">
        <v>1</v>
      </c>
      <c r="F298">
        <v>1</v>
      </c>
      <c r="G298">
        <v>15514512</v>
      </c>
      <c r="H298">
        <v>3</v>
      </c>
      <c r="I298" t="s">
        <v>544</v>
      </c>
      <c r="J298" t="s">
        <v>545</v>
      </c>
      <c r="K298" t="s">
        <v>546</v>
      </c>
      <c r="L298">
        <v>1346</v>
      </c>
      <c r="N298">
        <v>1009</v>
      </c>
      <c r="O298" t="s">
        <v>539</v>
      </c>
      <c r="P298" t="s">
        <v>539</v>
      </c>
      <c r="Q298">
        <v>1</v>
      </c>
      <c r="X298">
        <v>0.05</v>
      </c>
      <c r="Y298">
        <v>31.49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20</v>
      </c>
      <c r="AG298">
        <v>0.2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ROW(Source!A591)</f>
        <v>591</v>
      </c>
      <c r="B299">
        <v>1473964450</v>
      </c>
      <c r="C299">
        <v>1470266701</v>
      </c>
      <c r="D299">
        <v>1441834628</v>
      </c>
      <c r="E299">
        <v>1</v>
      </c>
      <c r="F299">
        <v>1</v>
      </c>
      <c r="G299">
        <v>15514512</v>
      </c>
      <c r="H299">
        <v>3</v>
      </c>
      <c r="I299" t="s">
        <v>653</v>
      </c>
      <c r="J299" t="s">
        <v>654</v>
      </c>
      <c r="K299" t="s">
        <v>655</v>
      </c>
      <c r="L299">
        <v>1348</v>
      </c>
      <c r="N299">
        <v>1009</v>
      </c>
      <c r="O299" t="s">
        <v>557</v>
      </c>
      <c r="P299" t="s">
        <v>557</v>
      </c>
      <c r="Q299">
        <v>1000</v>
      </c>
      <c r="X299">
        <v>4.0000000000000003E-5</v>
      </c>
      <c r="Y299">
        <v>73951.73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20</v>
      </c>
      <c r="AG299">
        <v>1.6000000000000001E-4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ROW(Source!A592)</f>
        <v>592</v>
      </c>
      <c r="B300">
        <v>1473964451</v>
      </c>
      <c r="C300">
        <v>1470266711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530</v>
      </c>
      <c r="J300" t="s">
        <v>3</v>
      </c>
      <c r="K300" t="s">
        <v>531</v>
      </c>
      <c r="L300">
        <v>1191</v>
      </c>
      <c r="N300">
        <v>1013</v>
      </c>
      <c r="O300" t="s">
        <v>532</v>
      </c>
      <c r="P300" t="s">
        <v>532</v>
      </c>
      <c r="Q300">
        <v>1</v>
      </c>
      <c r="X300">
        <v>1.66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3</v>
      </c>
      <c r="AG300">
        <v>1.66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ROW(Source!A592)</f>
        <v>592</v>
      </c>
      <c r="B301">
        <v>1473964452</v>
      </c>
      <c r="C301">
        <v>1470266711</v>
      </c>
      <c r="D301">
        <v>1441834213</v>
      </c>
      <c r="E301">
        <v>1</v>
      </c>
      <c r="F301">
        <v>1</v>
      </c>
      <c r="G301">
        <v>15514512</v>
      </c>
      <c r="H301">
        <v>2</v>
      </c>
      <c r="I301" t="s">
        <v>609</v>
      </c>
      <c r="J301" t="s">
        <v>610</v>
      </c>
      <c r="K301" t="s">
        <v>611</v>
      </c>
      <c r="L301">
        <v>1368</v>
      </c>
      <c r="N301">
        <v>1011</v>
      </c>
      <c r="O301" t="s">
        <v>536</v>
      </c>
      <c r="P301" t="s">
        <v>536</v>
      </c>
      <c r="Q301">
        <v>1</v>
      </c>
      <c r="X301">
        <v>0.08</v>
      </c>
      <c r="Y301">
        <v>0</v>
      </c>
      <c r="Z301">
        <v>7.68</v>
      </c>
      <c r="AA301">
        <v>0.05</v>
      </c>
      <c r="AB301">
        <v>0</v>
      </c>
      <c r="AC301">
        <v>0</v>
      </c>
      <c r="AD301">
        <v>1</v>
      </c>
      <c r="AE301">
        <v>0</v>
      </c>
      <c r="AF301" t="s">
        <v>3</v>
      </c>
      <c r="AG301">
        <v>0.08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ROW(Source!A592)</f>
        <v>592</v>
      </c>
      <c r="B302">
        <v>1473964453</v>
      </c>
      <c r="C302">
        <v>1470266711</v>
      </c>
      <c r="D302">
        <v>1441836235</v>
      </c>
      <c r="E302">
        <v>1</v>
      </c>
      <c r="F302">
        <v>1</v>
      </c>
      <c r="G302">
        <v>15514512</v>
      </c>
      <c r="H302">
        <v>3</v>
      </c>
      <c r="I302" t="s">
        <v>544</v>
      </c>
      <c r="J302" t="s">
        <v>545</v>
      </c>
      <c r="K302" t="s">
        <v>546</v>
      </c>
      <c r="L302">
        <v>1346</v>
      </c>
      <c r="N302">
        <v>1009</v>
      </c>
      <c r="O302" t="s">
        <v>539</v>
      </c>
      <c r="P302" t="s">
        <v>539</v>
      </c>
      <c r="Q302">
        <v>1</v>
      </c>
      <c r="X302">
        <v>0.15</v>
      </c>
      <c r="Y302">
        <v>31.49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3</v>
      </c>
      <c r="AG302">
        <v>0.15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ROW(Source!A592)</f>
        <v>592</v>
      </c>
      <c r="B303">
        <v>1473964454</v>
      </c>
      <c r="C303">
        <v>1470266711</v>
      </c>
      <c r="D303">
        <v>1441839822</v>
      </c>
      <c r="E303">
        <v>1</v>
      </c>
      <c r="F303">
        <v>1</v>
      </c>
      <c r="G303">
        <v>15514512</v>
      </c>
      <c r="H303">
        <v>3</v>
      </c>
      <c r="I303" t="s">
        <v>692</v>
      </c>
      <c r="J303" t="s">
        <v>693</v>
      </c>
      <c r="K303" t="s">
        <v>694</v>
      </c>
      <c r="L303">
        <v>1296</v>
      </c>
      <c r="N303">
        <v>1002</v>
      </c>
      <c r="O303" t="s">
        <v>550</v>
      </c>
      <c r="P303" t="s">
        <v>550</v>
      </c>
      <c r="Q303">
        <v>1</v>
      </c>
      <c r="X303">
        <v>7.0000000000000007E-2</v>
      </c>
      <c r="Y303">
        <v>157.41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3</v>
      </c>
      <c r="AG303">
        <v>7.0000000000000007E-2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ROW(Source!A592)</f>
        <v>592</v>
      </c>
      <c r="B304">
        <v>1473964455</v>
      </c>
      <c r="C304">
        <v>1470266711</v>
      </c>
      <c r="D304">
        <v>1441853034</v>
      </c>
      <c r="E304">
        <v>1</v>
      </c>
      <c r="F304">
        <v>1</v>
      </c>
      <c r="G304">
        <v>15514512</v>
      </c>
      <c r="H304">
        <v>3</v>
      </c>
      <c r="I304" t="s">
        <v>695</v>
      </c>
      <c r="J304" t="s">
        <v>696</v>
      </c>
      <c r="K304" t="s">
        <v>697</v>
      </c>
      <c r="L304">
        <v>1327</v>
      </c>
      <c r="N304">
        <v>1005</v>
      </c>
      <c r="O304" t="s">
        <v>698</v>
      </c>
      <c r="P304" t="s">
        <v>698</v>
      </c>
      <c r="Q304">
        <v>1</v>
      </c>
      <c r="X304">
        <v>4.4999999999999998E-2</v>
      </c>
      <c r="Y304">
        <v>92.84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3</v>
      </c>
      <c r="AG304">
        <v>4.4999999999999998E-2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ROW(Source!A593)</f>
        <v>593</v>
      </c>
      <c r="B305">
        <v>1473964456</v>
      </c>
      <c r="C305">
        <v>1470266727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530</v>
      </c>
      <c r="J305" t="s">
        <v>3</v>
      </c>
      <c r="K305" t="s">
        <v>531</v>
      </c>
      <c r="L305">
        <v>1191</v>
      </c>
      <c r="N305">
        <v>1013</v>
      </c>
      <c r="O305" t="s">
        <v>532</v>
      </c>
      <c r="P305" t="s">
        <v>532</v>
      </c>
      <c r="Q305">
        <v>1</v>
      </c>
      <c r="X305">
        <v>1.38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3</v>
      </c>
      <c r="AG305">
        <v>1.38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ROW(Source!A593)</f>
        <v>593</v>
      </c>
      <c r="B306">
        <v>1473964457</v>
      </c>
      <c r="C306">
        <v>1470266727</v>
      </c>
      <c r="D306">
        <v>1441834213</v>
      </c>
      <c r="E306">
        <v>1</v>
      </c>
      <c r="F306">
        <v>1</v>
      </c>
      <c r="G306">
        <v>15514512</v>
      </c>
      <c r="H306">
        <v>2</v>
      </c>
      <c r="I306" t="s">
        <v>609</v>
      </c>
      <c r="J306" t="s">
        <v>610</v>
      </c>
      <c r="K306" t="s">
        <v>611</v>
      </c>
      <c r="L306">
        <v>1368</v>
      </c>
      <c r="N306">
        <v>1011</v>
      </c>
      <c r="O306" t="s">
        <v>536</v>
      </c>
      <c r="P306" t="s">
        <v>536</v>
      </c>
      <c r="Q306">
        <v>1</v>
      </c>
      <c r="X306">
        <v>0.08</v>
      </c>
      <c r="Y306">
        <v>0</v>
      </c>
      <c r="Z306">
        <v>7.68</v>
      </c>
      <c r="AA306">
        <v>0.05</v>
      </c>
      <c r="AB306">
        <v>0</v>
      </c>
      <c r="AC306">
        <v>0</v>
      </c>
      <c r="AD306">
        <v>1</v>
      </c>
      <c r="AE306">
        <v>0</v>
      </c>
      <c r="AF306" t="s">
        <v>3</v>
      </c>
      <c r="AG306">
        <v>0.08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ROW(Source!A593)</f>
        <v>593</v>
      </c>
      <c r="B307">
        <v>1473964458</v>
      </c>
      <c r="C307">
        <v>1470266727</v>
      </c>
      <c r="D307">
        <v>1441836235</v>
      </c>
      <c r="E307">
        <v>1</v>
      </c>
      <c r="F307">
        <v>1</v>
      </c>
      <c r="G307">
        <v>15514512</v>
      </c>
      <c r="H307">
        <v>3</v>
      </c>
      <c r="I307" t="s">
        <v>544</v>
      </c>
      <c r="J307" t="s">
        <v>545</v>
      </c>
      <c r="K307" t="s">
        <v>546</v>
      </c>
      <c r="L307">
        <v>1346</v>
      </c>
      <c r="N307">
        <v>1009</v>
      </c>
      <c r="O307" t="s">
        <v>539</v>
      </c>
      <c r="P307" t="s">
        <v>539</v>
      </c>
      <c r="Q307">
        <v>1</v>
      </c>
      <c r="X307">
        <v>0.15</v>
      </c>
      <c r="Y307">
        <v>31.49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3</v>
      </c>
      <c r="AG307">
        <v>0.15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ROW(Source!A593)</f>
        <v>593</v>
      </c>
      <c r="B308">
        <v>1473964459</v>
      </c>
      <c r="C308">
        <v>1470266727</v>
      </c>
      <c r="D308">
        <v>1441839822</v>
      </c>
      <c r="E308">
        <v>1</v>
      </c>
      <c r="F308">
        <v>1</v>
      </c>
      <c r="G308">
        <v>15514512</v>
      </c>
      <c r="H308">
        <v>3</v>
      </c>
      <c r="I308" t="s">
        <v>692</v>
      </c>
      <c r="J308" t="s">
        <v>693</v>
      </c>
      <c r="K308" t="s">
        <v>694</v>
      </c>
      <c r="L308">
        <v>1296</v>
      </c>
      <c r="N308">
        <v>1002</v>
      </c>
      <c r="O308" t="s">
        <v>550</v>
      </c>
      <c r="P308" t="s">
        <v>550</v>
      </c>
      <c r="Q308">
        <v>1</v>
      </c>
      <c r="X308">
        <v>7.0000000000000007E-2</v>
      </c>
      <c r="Y308">
        <v>157.41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3</v>
      </c>
      <c r="AG308">
        <v>7.0000000000000007E-2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ROW(Source!A594)</f>
        <v>594</v>
      </c>
      <c r="B309">
        <v>1473964460</v>
      </c>
      <c r="C309">
        <v>1470266740</v>
      </c>
      <c r="D309">
        <v>1441819193</v>
      </c>
      <c r="E309">
        <v>15514512</v>
      </c>
      <c r="F309">
        <v>1</v>
      </c>
      <c r="G309">
        <v>15514512</v>
      </c>
      <c r="H309">
        <v>1</v>
      </c>
      <c r="I309" t="s">
        <v>530</v>
      </c>
      <c r="J309" t="s">
        <v>3</v>
      </c>
      <c r="K309" t="s">
        <v>531</v>
      </c>
      <c r="L309">
        <v>1191</v>
      </c>
      <c r="N309">
        <v>1013</v>
      </c>
      <c r="O309" t="s">
        <v>532</v>
      </c>
      <c r="P309" t="s">
        <v>532</v>
      </c>
      <c r="Q309">
        <v>1</v>
      </c>
      <c r="X309">
        <v>0.06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1</v>
      </c>
      <c r="AF309" t="s">
        <v>383</v>
      </c>
      <c r="AG309">
        <v>7.08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ROW(Source!A595)</f>
        <v>595</v>
      </c>
      <c r="B310">
        <v>1473964461</v>
      </c>
      <c r="C310">
        <v>1470266744</v>
      </c>
      <c r="D310">
        <v>1441819193</v>
      </c>
      <c r="E310">
        <v>15514512</v>
      </c>
      <c r="F310">
        <v>1</v>
      </c>
      <c r="G310">
        <v>15514512</v>
      </c>
      <c r="H310">
        <v>1</v>
      </c>
      <c r="I310" t="s">
        <v>530</v>
      </c>
      <c r="J310" t="s">
        <v>3</v>
      </c>
      <c r="K310" t="s">
        <v>531</v>
      </c>
      <c r="L310">
        <v>1191</v>
      </c>
      <c r="N310">
        <v>1013</v>
      </c>
      <c r="O310" t="s">
        <v>532</v>
      </c>
      <c r="P310" t="s">
        <v>532</v>
      </c>
      <c r="Q310">
        <v>1</v>
      </c>
      <c r="X310">
        <v>0.2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1</v>
      </c>
      <c r="AF310" t="s">
        <v>20</v>
      </c>
      <c r="AG310">
        <v>0.8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ROW(Source!A596)</f>
        <v>596</v>
      </c>
      <c r="B311">
        <v>1473964462</v>
      </c>
      <c r="C311">
        <v>1470266748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530</v>
      </c>
      <c r="J311" t="s">
        <v>3</v>
      </c>
      <c r="K311" t="s">
        <v>531</v>
      </c>
      <c r="L311">
        <v>1191</v>
      </c>
      <c r="N311">
        <v>1013</v>
      </c>
      <c r="O311" t="s">
        <v>532</v>
      </c>
      <c r="P311" t="s">
        <v>532</v>
      </c>
      <c r="Q311">
        <v>1</v>
      </c>
      <c r="X311">
        <v>0.06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383</v>
      </c>
      <c r="AG311">
        <v>7.08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ROW(Source!A597)</f>
        <v>597</v>
      </c>
      <c r="B312">
        <v>1473964463</v>
      </c>
      <c r="C312">
        <v>1470266752</v>
      </c>
      <c r="D312">
        <v>1441819193</v>
      </c>
      <c r="E312">
        <v>15514512</v>
      </c>
      <c r="F312">
        <v>1</v>
      </c>
      <c r="G312">
        <v>15514512</v>
      </c>
      <c r="H312">
        <v>1</v>
      </c>
      <c r="I312" t="s">
        <v>530</v>
      </c>
      <c r="J312" t="s">
        <v>3</v>
      </c>
      <c r="K312" t="s">
        <v>531</v>
      </c>
      <c r="L312">
        <v>1191</v>
      </c>
      <c r="N312">
        <v>1013</v>
      </c>
      <c r="O312" t="s">
        <v>532</v>
      </c>
      <c r="P312" t="s">
        <v>532</v>
      </c>
      <c r="Q312">
        <v>1</v>
      </c>
      <c r="X312">
        <v>0.2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1</v>
      </c>
      <c r="AF312" t="s">
        <v>20</v>
      </c>
      <c r="AG312">
        <v>0.8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ROW(Source!A597)</f>
        <v>597</v>
      </c>
      <c r="B313">
        <v>1473964464</v>
      </c>
      <c r="C313">
        <v>1470266752</v>
      </c>
      <c r="D313">
        <v>1441836235</v>
      </c>
      <c r="E313">
        <v>1</v>
      </c>
      <c r="F313">
        <v>1</v>
      </c>
      <c r="G313">
        <v>15514512</v>
      </c>
      <c r="H313">
        <v>3</v>
      </c>
      <c r="I313" t="s">
        <v>544</v>
      </c>
      <c r="J313" t="s">
        <v>545</v>
      </c>
      <c r="K313" t="s">
        <v>546</v>
      </c>
      <c r="L313">
        <v>1346</v>
      </c>
      <c r="N313">
        <v>1009</v>
      </c>
      <c r="O313" t="s">
        <v>539</v>
      </c>
      <c r="P313" t="s">
        <v>539</v>
      </c>
      <c r="Q313">
        <v>1</v>
      </c>
      <c r="X313">
        <v>0.05</v>
      </c>
      <c r="Y313">
        <v>31.49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20</v>
      </c>
      <c r="AG313">
        <v>0.2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ROW(Source!A598)</f>
        <v>598</v>
      </c>
      <c r="B314">
        <v>1473964465</v>
      </c>
      <c r="C314">
        <v>1470266759</v>
      </c>
      <c r="D314">
        <v>1441819193</v>
      </c>
      <c r="E314">
        <v>15514512</v>
      </c>
      <c r="F314">
        <v>1</v>
      </c>
      <c r="G314">
        <v>15514512</v>
      </c>
      <c r="H314">
        <v>1</v>
      </c>
      <c r="I314" t="s">
        <v>530</v>
      </c>
      <c r="J314" t="s">
        <v>3</v>
      </c>
      <c r="K314" t="s">
        <v>531</v>
      </c>
      <c r="L314">
        <v>1191</v>
      </c>
      <c r="N314">
        <v>1013</v>
      </c>
      <c r="O314" t="s">
        <v>532</v>
      </c>
      <c r="P314" t="s">
        <v>532</v>
      </c>
      <c r="Q314">
        <v>1</v>
      </c>
      <c r="X314">
        <v>0.3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20</v>
      </c>
      <c r="AG314">
        <v>1.2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ROW(Source!A598)</f>
        <v>598</v>
      </c>
      <c r="B315">
        <v>1473964466</v>
      </c>
      <c r="C315">
        <v>1470266759</v>
      </c>
      <c r="D315">
        <v>1441836235</v>
      </c>
      <c r="E315">
        <v>1</v>
      </c>
      <c r="F315">
        <v>1</v>
      </c>
      <c r="G315">
        <v>15514512</v>
      </c>
      <c r="H315">
        <v>3</v>
      </c>
      <c r="I315" t="s">
        <v>544</v>
      </c>
      <c r="J315" t="s">
        <v>545</v>
      </c>
      <c r="K315" t="s">
        <v>546</v>
      </c>
      <c r="L315">
        <v>1346</v>
      </c>
      <c r="N315">
        <v>1009</v>
      </c>
      <c r="O315" t="s">
        <v>539</v>
      </c>
      <c r="P315" t="s">
        <v>539</v>
      </c>
      <c r="Q315">
        <v>1</v>
      </c>
      <c r="X315">
        <v>0.05</v>
      </c>
      <c r="Y315">
        <v>31.49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20</v>
      </c>
      <c r="AG315">
        <v>0.2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ROW(Source!A598)</f>
        <v>598</v>
      </c>
      <c r="B316">
        <v>1473964467</v>
      </c>
      <c r="C316">
        <v>1470266759</v>
      </c>
      <c r="D316">
        <v>1441834628</v>
      </c>
      <c r="E316">
        <v>1</v>
      </c>
      <c r="F316">
        <v>1</v>
      </c>
      <c r="G316">
        <v>15514512</v>
      </c>
      <c r="H316">
        <v>3</v>
      </c>
      <c r="I316" t="s">
        <v>653</v>
      </c>
      <c r="J316" t="s">
        <v>654</v>
      </c>
      <c r="K316" t="s">
        <v>655</v>
      </c>
      <c r="L316">
        <v>1348</v>
      </c>
      <c r="N316">
        <v>1009</v>
      </c>
      <c r="O316" t="s">
        <v>557</v>
      </c>
      <c r="P316" t="s">
        <v>557</v>
      </c>
      <c r="Q316">
        <v>1000</v>
      </c>
      <c r="X316">
        <v>4.0000000000000003E-5</v>
      </c>
      <c r="Y316">
        <v>73951.73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20</v>
      </c>
      <c r="AG316">
        <v>1.6000000000000001E-4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ROW(Source!A599)</f>
        <v>599</v>
      </c>
      <c r="B317">
        <v>1473964468</v>
      </c>
      <c r="C317">
        <v>1470266769</v>
      </c>
      <c r="D317">
        <v>1441819193</v>
      </c>
      <c r="E317">
        <v>15514512</v>
      </c>
      <c r="F317">
        <v>1</v>
      </c>
      <c r="G317">
        <v>15514512</v>
      </c>
      <c r="H317">
        <v>1</v>
      </c>
      <c r="I317" t="s">
        <v>530</v>
      </c>
      <c r="J317" t="s">
        <v>3</v>
      </c>
      <c r="K317" t="s">
        <v>531</v>
      </c>
      <c r="L317">
        <v>1191</v>
      </c>
      <c r="N317">
        <v>1013</v>
      </c>
      <c r="O317" t="s">
        <v>532</v>
      </c>
      <c r="P317" t="s">
        <v>532</v>
      </c>
      <c r="Q317">
        <v>1</v>
      </c>
      <c r="X317">
        <v>1.38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1</v>
      </c>
      <c r="AF317" t="s">
        <v>3</v>
      </c>
      <c r="AG317">
        <v>1.38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ROW(Source!A599)</f>
        <v>599</v>
      </c>
      <c r="B318">
        <v>1473964469</v>
      </c>
      <c r="C318">
        <v>1470266769</v>
      </c>
      <c r="D318">
        <v>1441834213</v>
      </c>
      <c r="E318">
        <v>1</v>
      </c>
      <c r="F318">
        <v>1</v>
      </c>
      <c r="G318">
        <v>15514512</v>
      </c>
      <c r="H318">
        <v>2</v>
      </c>
      <c r="I318" t="s">
        <v>609</v>
      </c>
      <c r="J318" t="s">
        <v>610</v>
      </c>
      <c r="K318" t="s">
        <v>611</v>
      </c>
      <c r="L318">
        <v>1368</v>
      </c>
      <c r="N318">
        <v>1011</v>
      </c>
      <c r="O318" t="s">
        <v>536</v>
      </c>
      <c r="P318" t="s">
        <v>536</v>
      </c>
      <c r="Q318">
        <v>1</v>
      </c>
      <c r="X318">
        <v>0.08</v>
      </c>
      <c r="Y318">
        <v>0</v>
      </c>
      <c r="Z318">
        <v>7.68</v>
      </c>
      <c r="AA318">
        <v>0.05</v>
      </c>
      <c r="AB318">
        <v>0</v>
      </c>
      <c r="AC318">
        <v>0</v>
      </c>
      <c r="AD318">
        <v>1</v>
      </c>
      <c r="AE318">
        <v>0</v>
      </c>
      <c r="AF318" t="s">
        <v>3</v>
      </c>
      <c r="AG318">
        <v>0.08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ROW(Source!A599)</f>
        <v>599</v>
      </c>
      <c r="B319">
        <v>1473964470</v>
      </c>
      <c r="C319">
        <v>1470266769</v>
      </c>
      <c r="D319">
        <v>1441836235</v>
      </c>
      <c r="E319">
        <v>1</v>
      </c>
      <c r="F319">
        <v>1</v>
      </c>
      <c r="G319">
        <v>15514512</v>
      </c>
      <c r="H319">
        <v>3</v>
      </c>
      <c r="I319" t="s">
        <v>544</v>
      </c>
      <c r="J319" t="s">
        <v>545</v>
      </c>
      <c r="K319" t="s">
        <v>546</v>
      </c>
      <c r="L319">
        <v>1346</v>
      </c>
      <c r="N319">
        <v>1009</v>
      </c>
      <c r="O319" t="s">
        <v>539</v>
      </c>
      <c r="P319" t="s">
        <v>539</v>
      </c>
      <c r="Q319">
        <v>1</v>
      </c>
      <c r="X319">
        <v>0.15</v>
      </c>
      <c r="Y319">
        <v>31.49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</v>
      </c>
      <c r="AG319">
        <v>0.15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ROW(Source!A599)</f>
        <v>599</v>
      </c>
      <c r="B320">
        <v>1473964471</v>
      </c>
      <c r="C320">
        <v>1470266769</v>
      </c>
      <c r="D320">
        <v>1441839822</v>
      </c>
      <c r="E320">
        <v>1</v>
      </c>
      <c r="F320">
        <v>1</v>
      </c>
      <c r="G320">
        <v>15514512</v>
      </c>
      <c r="H320">
        <v>3</v>
      </c>
      <c r="I320" t="s">
        <v>692</v>
      </c>
      <c r="J320" t="s">
        <v>693</v>
      </c>
      <c r="K320" t="s">
        <v>694</v>
      </c>
      <c r="L320">
        <v>1296</v>
      </c>
      <c r="N320">
        <v>1002</v>
      </c>
      <c r="O320" t="s">
        <v>550</v>
      </c>
      <c r="P320" t="s">
        <v>550</v>
      </c>
      <c r="Q320">
        <v>1</v>
      </c>
      <c r="X320">
        <v>7.0000000000000007E-2</v>
      </c>
      <c r="Y320">
        <v>157.41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3</v>
      </c>
      <c r="AG320">
        <v>7.0000000000000007E-2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ROW(Source!A600)</f>
        <v>600</v>
      </c>
      <c r="B321">
        <v>1473964472</v>
      </c>
      <c r="C321">
        <v>1470266782</v>
      </c>
      <c r="D321">
        <v>1441819193</v>
      </c>
      <c r="E321">
        <v>15514512</v>
      </c>
      <c r="F321">
        <v>1</v>
      </c>
      <c r="G321">
        <v>15514512</v>
      </c>
      <c r="H321">
        <v>1</v>
      </c>
      <c r="I321" t="s">
        <v>530</v>
      </c>
      <c r="J321" t="s">
        <v>3</v>
      </c>
      <c r="K321" t="s">
        <v>531</v>
      </c>
      <c r="L321">
        <v>1191</v>
      </c>
      <c r="N321">
        <v>1013</v>
      </c>
      <c r="O321" t="s">
        <v>532</v>
      </c>
      <c r="P321" t="s">
        <v>532</v>
      </c>
      <c r="Q321">
        <v>1</v>
      </c>
      <c r="X321">
        <v>0.06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1</v>
      </c>
      <c r="AF321" t="s">
        <v>383</v>
      </c>
      <c r="AG321">
        <v>7.08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ROW(Source!A601)</f>
        <v>601</v>
      </c>
      <c r="B322">
        <v>1473964473</v>
      </c>
      <c r="C322">
        <v>1470266786</v>
      </c>
      <c r="D322">
        <v>1441819193</v>
      </c>
      <c r="E322">
        <v>15514512</v>
      </c>
      <c r="F322">
        <v>1</v>
      </c>
      <c r="G322">
        <v>15514512</v>
      </c>
      <c r="H322">
        <v>1</v>
      </c>
      <c r="I322" t="s">
        <v>530</v>
      </c>
      <c r="J322" t="s">
        <v>3</v>
      </c>
      <c r="K322" t="s">
        <v>531</v>
      </c>
      <c r="L322">
        <v>1191</v>
      </c>
      <c r="N322">
        <v>1013</v>
      </c>
      <c r="O322" t="s">
        <v>532</v>
      </c>
      <c r="P322" t="s">
        <v>532</v>
      </c>
      <c r="Q322">
        <v>1</v>
      </c>
      <c r="X322">
        <v>0.2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1</v>
      </c>
      <c r="AF322" t="s">
        <v>20</v>
      </c>
      <c r="AG322">
        <v>0.8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ROW(Source!A602)</f>
        <v>602</v>
      </c>
      <c r="B323">
        <v>1473964474</v>
      </c>
      <c r="C323">
        <v>1470266790</v>
      </c>
      <c r="D323">
        <v>1441819193</v>
      </c>
      <c r="E323">
        <v>15514512</v>
      </c>
      <c r="F323">
        <v>1</v>
      </c>
      <c r="G323">
        <v>15514512</v>
      </c>
      <c r="H323">
        <v>1</v>
      </c>
      <c r="I323" t="s">
        <v>530</v>
      </c>
      <c r="J323" t="s">
        <v>3</v>
      </c>
      <c r="K323" t="s">
        <v>531</v>
      </c>
      <c r="L323">
        <v>1191</v>
      </c>
      <c r="N323">
        <v>1013</v>
      </c>
      <c r="O323" t="s">
        <v>532</v>
      </c>
      <c r="P323" t="s">
        <v>532</v>
      </c>
      <c r="Q323">
        <v>1</v>
      </c>
      <c r="X323">
        <v>0.06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1</v>
      </c>
      <c r="AF323" t="s">
        <v>383</v>
      </c>
      <c r="AG323">
        <v>7.08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ROW(Source!A603)</f>
        <v>603</v>
      </c>
      <c r="B324">
        <v>1473964475</v>
      </c>
      <c r="C324">
        <v>1470266794</v>
      </c>
      <c r="D324">
        <v>1441819193</v>
      </c>
      <c r="E324">
        <v>15514512</v>
      </c>
      <c r="F324">
        <v>1</v>
      </c>
      <c r="G324">
        <v>15514512</v>
      </c>
      <c r="H324">
        <v>1</v>
      </c>
      <c r="I324" t="s">
        <v>530</v>
      </c>
      <c r="J324" t="s">
        <v>3</v>
      </c>
      <c r="K324" t="s">
        <v>531</v>
      </c>
      <c r="L324">
        <v>1191</v>
      </c>
      <c r="N324">
        <v>1013</v>
      </c>
      <c r="O324" t="s">
        <v>532</v>
      </c>
      <c r="P324" t="s">
        <v>532</v>
      </c>
      <c r="Q324">
        <v>1</v>
      </c>
      <c r="X324">
        <v>0.2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1</v>
      </c>
      <c r="AF324" t="s">
        <v>20</v>
      </c>
      <c r="AG324">
        <v>0.8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ROW(Source!A603)</f>
        <v>603</v>
      </c>
      <c r="B325">
        <v>1473964476</v>
      </c>
      <c r="C325">
        <v>1470266794</v>
      </c>
      <c r="D325">
        <v>1441836235</v>
      </c>
      <c r="E325">
        <v>1</v>
      </c>
      <c r="F325">
        <v>1</v>
      </c>
      <c r="G325">
        <v>15514512</v>
      </c>
      <c r="H325">
        <v>3</v>
      </c>
      <c r="I325" t="s">
        <v>544</v>
      </c>
      <c r="J325" t="s">
        <v>545</v>
      </c>
      <c r="K325" t="s">
        <v>546</v>
      </c>
      <c r="L325">
        <v>1346</v>
      </c>
      <c r="N325">
        <v>1009</v>
      </c>
      <c r="O325" t="s">
        <v>539</v>
      </c>
      <c r="P325" t="s">
        <v>539</v>
      </c>
      <c r="Q325">
        <v>1</v>
      </c>
      <c r="X325">
        <v>0.05</v>
      </c>
      <c r="Y325">
        <v>31.49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0</v>
      </c>
      <c r="AF325" t="s">
        <v>20</v>
      </c>
      <c r="AG325">
        <v>0.2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ROW(Source!A604)</f>
        <v>604</v>
      </c>
      <c r="B326">
        <v>1473964477</v>
      </c>
      <c r="C326">
        <v>1470266801</v>
      </c>
      <c r="D326">
        <v>1441819193</v>
      </c>
      <c r="E326">
        <v>15514512</v>
      </c>
      <c r="F326">
        <v>1</v>
      </c>
      <c r="G326">
        <v>15514512</v>
      </c>
      <c r="H326">
        <v>1</v>
      </c>
      <c r="I326" t="s">
        <v>530</v>
      </c>
      <c r="J326" t="s">
        <v>3</v>
      </c>
      <c r="K326" t="s">
        <v>531</v>
      </c>
      <c r="L326">
        <v>1191</v>
      </c>
      <c r="N326">
        <v>1013</v>
      </c>
      <c r="O326" t="s">
        <v>532</v>
      </c>
      <c r="P326" t="s">
        <v>532</v>
      </c>
      <c r="Q326">
        <v>1</v>
      </c>
      <c r="X326">
        <v>18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1</v>
      </c>
      <c r="AF326" t="s">
        <v>3</v>
      </c>
      <c r="AG326">
        <v>18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ROW(Source!A604)</f>
        <v>604</v>
      </c>
      <c r="B327">
        <v>1473964479</v>
      </c>
      <c r="C327">
        <v>1470266801</v>
      </c>
      <c r="D327">
        <v>1441836237</v>
      </c>
      <c r="E327">
        <v>1</v>
      </c>
      <c r="F327">
        <v>1</v>
      </c>
      <c r="G327">
        <v>15514512</v>
      </c>
      <c r="H327">
        <v>3</v>
      </c>
      <c r="I327" t="s">
        <v>683</v>
      </c>
      <c r="J327" t="s">
        <v>684</v>
      </c>
      <c r="K327" t="s">
        <v>685</v>
      </c>
      <c r="L327">
        <v>1346</v>
      </c>
      <c r="N327">
        <v>1009</v>
      </c>
      <c r="O327" t="s">
        <v>539</v>
      </c>
      <c r="P327" t="s">
        <v>539</v>
      </c>
      <c r="Q327">
        <v>1</v>
      </c>
      <c r="X327">
        <v>0.36</v>
      </c>
      <c r="Y327">
        <v>375.16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3</v>
      </c>
      <c r="AG327">
        <v>0.36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ROW(Source!A604)</f>
        <v>604</v>
      </c>
      <c r="B328">
        <v>1473964480</v>
      </c>
      <c r="C328">
        <v>1470266801</v>
      </c>
      <c r="D328">
        <v>1441836235</v>
      </c>
      <c r="E328">
        <v>1</v>
      </c>
      <c r="F328">
        <v>1</v>
      </c>
      <c r="G328">
        <v>15514512</v>
      </c>
      <c r="H328">
        <v>3</v>
      </c>
      <c r="I328" t="s">
        <v>544</v>
      </c>
      <c r="J328" t="s">
        <v>545</v>
      </c>
      <c r="K328" t="s">
        <v>546</v>
      </c>
      <c r="L328">
        <v>1346</v>
      </c>
      <c r="N328">
        <v>1009</v>
      </c>
      <c r="O328" t="s">
        <v>539</v>
      </c>
      <c r="P328" t="s">
        <v>539</v>
      </c>
      <c r="Q328">
        <v>1</v>
      </c>
      <c r="X328">
        <v>0.11</v>
      </c>
      <c r="Y328">
        <v>31.49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3</v>
      </c>
      <c r="AG328">
        <v>0.11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ROW(Source!A604)</f>
        <v>604</v>
      </c>
      <c r="B329">
        <v>1473964478</v>
      </c>
      <c r="C329">
        <v>1470266801</v>
      </c>
      <c r="D329">
        <v>1441822228</v>
      </c>
      <c r="E329">
        <v>15514512</v>
      </c>
      <c r="F329">
        <v>1</v>
      </c>
      <c r="G329">
        <v>15514512</v>
      </c>
      <c r="H329">
        <v>3</v>
      </c>
      <c r="I329" t="s">
        <v>653</v>
      </c>
      <c r="J329" t="s">
        <v>3</v>
      </c>
      <c r="K329" t="s">
        <v>655</v>
      </c>
      <c r="L329">
        <v>1346</v>
      </c>
      <c r="N329">
        <v>1009</v>
      </c>
      <c r="O329" t="s">
        <v>539</v>
      </c>
      <c r="P329" t="s">
        <v>539</v>
      </c>
      <c r="Q329">
        <v>1</v>
      </c>
      <c r="X329">
        <v>0.11</v>
      </c>
      <c r="Y329">
        <v>73.951729999999998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3</v>
      </c>
      <c r="AG329">
        <v>0.11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ROW(Source!A604)</f>
        <v>604</v>
      </c>
      <c r="B330">
        <v>1473964481</v>
      </c>
      <c r="C330">
        <v>1470266801</v>
      </c>
      <c r="D330">
        <v>1441834920</v>
      </c>
      <c r="E330">
        <v>1</v>
      </c>
      <c r="F330">
        <v>1</v>
      </c>
      <c r="G330">
        <v>15514512</v>
      </c>
      <c r="H330">
        <v>3</v>
      </c>
      <c r="I330" t="s">
        <v>686</v>
      </c>
      <c r="J330" t="s">
        <v>687</v>
      </c>
      <c r="K330" t="s">
        <v>688</v>
      </c>
      <c r="L330">
        <v>1346</v>
      </c>
      <c r="N330">
        <v>1009</v>
      </c>
      <c r="O330" t="s">
        <v>539</v>
      </c>
      <c r="P330" t="s">
        <v>539</v>
      </c>
      <c r="Q330">
        <v>1</v>
      </c>
      <c r="X330">
        <v>7.0000000000000007E-2</v>
      </c>
      <c r="Y330">
        <v>106.87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3</v>
      </c>
      <c r="AG330">
        <v>7.0000000000000007E-2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ROW(Source!A605)</f>
        <v>605</v>
      </c>
      <c r="B331">
        <v>1473964482</v>
      </c>
      <c r="C331">
        <v>1470266817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530</v>
      </c>
      <c r="J331" t="s">
        <v>3</v>
      </c>
      <c r="K331" t="s">
        <v>531</v>
      </c>
      <c r="L331">
        <v>1191</v>
      </c>
      <c r="N331">
        <v>1013</v>
      </c>
      <c r="O331" t="s">
        <v>532</v>
      </c>
      <c r="P331" t="s">
        <v>532</v>
      </c>
      <c r="Q331">
        <v>1</v>
      </c>
      <c r="X331">
        <v>0.04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176</v>
      </c>
      <c r="AG331">
        <v>0.12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ROW(Source!A605)</f>
        <v>605</v>
      </c>
      <c r="B332">
        <v>1473964483</v>
      </c>
      <c r="C332">
        <v>1470266817</v>
      </c>
      <c r="D332">
        <v>1441836235</v>
      </c>
      <c r="E332">
        <v>1</v>
      </c>
      <c r="F332">
        <v>1</v>
      </c>
      <c r="G332">
        <v>15514512</v>
      </c>
      <c r="H332">
        <v>3</v>
      </c>
      <c r="I332" t="s">
        <v>544</v>
      </c>
      <c r="J332" t="s">
        <v>545</v>
      </c>
      <c r="K332" t="s">
        <v>546</v>
      </c>
      <c r="L332">
        <v>1346</v>
      </c>
      <c r="N332">
        <v>1009</v>
      </c>
      <c r="O332" t="s">
        <v>539</v>
      </c>
      <c r="P332" t="s">
        <v>539</v>
      </c>
      <c r="Q332">
        <v>1</v>
      </c>
      <c r="X332">
        <v>2.0000000000000001E-4</v>
      </c>
      <c r="Y332">
        <v>31.49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0</v>
      </c>
      <c r="AF332" t="s">
        <v>176</v>
      </c>
      <c r="AG332">
        <v>6.0000000000000006E-4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ROW(Source!A606)</f>
        <v>606</v>
      </c>
      <c r="B333">
        <v>1473964484</v>
      </c>
      <c r="C333">
        <v>1470266824</v>
      </c>
      <c r="D333">
        <v>1441819193</v>
      </c>
      <c r="E333">
        <v>15514512</v>
      </c>
      <c r="F333">
        <v>1</v>
      </c>
      <c r="G333">
        <v>15514512</v>
      </c>
      <c r="H333">
        <v>1</v>
      </c>
      <c r="I333" t="s">
        <v>530</v>
      </c>
      <c r="J333" t="s">
        <v>3</v>
      </c>
      <c r="K333" t="s">
        <v>531</v>
      </c>
      <c r="L333">
        <v>1191</v>
      </c>
      <c r="N333">
        <v>1013</v>
      </c>
      <c r="O333" t="s">
        <v>532</v>
      </c>
      <c r="P333" t="s">
        <v>532</v>
      </c>
      <c r="Q333">
        <v>1</v>
      </c>
      <c r="X333">
        <v>1.2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1</v>
      </c>
      <c r="AF333" t="s">
        <v>3</v>
      </c>
      <c r="AG333">
        <v>1.2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ROW(Source!A606)</f>
        <v>606</v>
      </c>
      <c r="B334">
        <v>1473964485</v>
      </c>
      <c r="C334">
        <v>1470266824</v>
      </c>
      <c r="D334">
        <v>1441836235</v>
      </c>
      <c r="E334">
        <v>1</v>
      </c>
      <c r="F334">
        <v>1</v>
      </c>
      <c r="G334">
        <v>15514512</v>
      </c>
      <c r="H334">
        <v>3</v>
      </c>
      <c r="I334" t="s">
        <v>544</v>
      </c>
      <c r="J334" t="s">
        <v>545</v>
      </c>
      <c r="K334" t="s">
        <v>546</v>
      </c>
      <c r="L334">
        <v>1346</v>
      </c>
      <c r="N334">
        <v>1009</v>
      </c>
      <c r="O334" t="s">
        <v>539</v>
      </c>
      <c r="P334" t="s">
        <v>539</v>
      </c>
      <c r="Q334">
        <v>1</v>
      </c>
      <c r="X334">
        <v>7.0000000000000001E-3</v>
      </c>
      <c r="Y334">
        <v>31.49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7.0000000000000001E-3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ROW(Source!A606)</f>
        <v>606</v>
      </c>
      <c r="B335">
        <v>1473964486</v>
      </c>
      <c r="C335">
        <v>1470266824</v>
      </c>
      <c r="D335">
        <v>1441834628</v>
      </c>
      <c r="E335">
        <v>1</v>
      </c>
      <c r="F335">
        <v>1</v>
      </c>
      <c r="G335">
        <v>15514512</v>
      </c>
      <c r="H335">
        <v>3</v>
      </c>
      <c r="I335" t="s">
        <v>653</v>
      </c>
      <c r="J335" t="s">
        <v>654</v>
      </c>
      <c r="K335" t="s">
        <v>655</v>
      </c>
      <c r="L335">
        <v>1348</v>
      </c>
      <c r="N335">
        <v>1009</v>
      </c>
      <c r="O335" t="s">
        <v>557</v>
      </c>
      <c r="P335" t="s">
        <v>557</v>
      </c>
      <c r="Q335">
        <v>1000</v>
      </c>
      <c r="X335">
        <v>2.0000000000000002E-5</v>
      </c>
      <c r="Y335">
        <v>73951.73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0</v>
      </c>
      <c r="AF335" t="s">
        <v>3</v>
      </c>
      <c r="AG335">
        <v>2.0000000000000002E-5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ROW(Source!A607)</f>
        <v>607</v>
      </c>
      <c r="B336">
        <v>1473964487</v>
      </c>
      <c r="C336">
        <v>1470266834</v>
      </c>
      <c r="D336">
        <v>1441819193</v>
      </c>
      <c r="E336">
        <v>15514512</v>
      </c>
      <c r="F336">
        <v>1</v>
      </c>
      <c r="G336">
        <v>15514512</v>
      </c>
      <c r="H336">
        <v>1</v>
      </c>
      <c r="I336" t="s">
        <v>530</v>
      </c>
      <c r="J336" t="s">
        <v>3</v>
      </c>
      <c r="K336" t="s">
        <v>531</v>
      </c>
      <c r="L336">
        <v>1191</v>
      </c>
      <c r="N336">
        <v>1013</v>
      </c>
      <c r="O336" t="s">
        <v>532</v>
      </c>
      <c r="P336" t="s">
        <v>532</v>
      </c>
      <c r="Q336">
        <v>1</v>
      </c>
      <c r="X336">
        <v>0.1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1</v>
      </c>
      <c r="AE336">
        <v>1</v>
      </c>
      <c r="AF336" t="s">
        <v>176</v>
      </c>
      <c r="AG336">
        <v>0.30000000000000004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ROW(Source!A607)</f>
        <v>607</v>
      </c>
      <c r="B337">
        <v>1473964488</v>
      </c>
      <c r="C337">
        <v>1470266834</v>
      </c>
      <c r="D337">
        <v>1441836235</v>
      </c>
      <c r="E337">
        <v>1</v>
      </c>
      <c r="F337">
        <v>1</v>
      </c>
      <c r="G337">
        <v>15514512</v>
      </c>
      <c r="H337">
        <v>3</v>
      </c>
      <c r="I337" t="s">
        <v>544</v>
      </c>
      <c r="J337" t="s">
        <v>545</v>
      </c>
      <c r="K337" t="s">
        <v>546</v>
      </c>
      <c r="L337">
        <v>1346</v>
      </c>
      <c r="N337">
        <v>1009</v>
      </c>
      <c r="O337" t="s">
        <v>539</v>
      </c>
      <c r="P337" t="s">
        <v>539</v>
      </c>
      <c r="Q337">
        <v>1</v>
      </c>
      <c r="X337">
        <v>1E-3</v>
      </c>
      <c r="Y337">
        <v>31.49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0</v>
      </c>
      <c r="AF337" t="s">
        <v>176</v>
      </c>
      <c r="AG337">
        <v>3.0000000000000001E-3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ROW(Source!A608)</f>
        <v>608</v>
      </c>
      <c r="B338">
        <v>1473964489</v>
      </c>
      <c r="C338">
        <v>1470266841</v>
      </c>
      <c r="D338">
        <v>1441819193</v>
      </c>
      <c r="E338">
        <v>15514512</v>
      </c>
      <c r="F338">
        <v>1</v>
      </c>
      <c r="G338">
        <v>15514512</v>
      </c>
      <c r="H338">
        <v>1</v>
      </c>
      <c r="I338" t="s">
        <v>530</v>
      </c>
      <c r="J338" t="s">
        <v>3</v>
      </c>
      <c r="K338" t="s">
        <v>531</v>
      </c>
      <c r="L338">
        <v>1191</v>
      </c>
      <c r="N338">
        <v>1013</v>
      </c>
      <c r="O338" t="s">
        <v>532</v>
      </c>
      <c r="P338" t="s">
        <v>532</v>
      </c>
      <c r="Q338">
        <v>1</v>
      </c>
      <c r="X338">
        <v>3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1</v>
      </c>
      <c r="AF338" t="s">
        <v>3</v>
      </c>
      <c r="AG338">
        <v>3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ROW(Source!A608)</f>
        <v>608</v>
      </c>
      <c r="B339">
        <v>1473964491</v>
      </c>
      <c r="C339">
        <v>1470266841</v>
      </c>
      <c r="D339">
        <v>1441820422</v>
      </c>
      <c r="E339">
        <v>15514512</v>
      </c>
      <c r="F339">
        <v>1</v>
      </c>
      <c r="G339">
        <v>15514512</v>
      </c>
      <c r="H339">
        <v>3</v>
      </c>
      <c r="I339" t="s">
        <v>699</v>
      </c>
      <c r="J339" t="s">
        <v>3</v>
      </c>
      <c r="K339" t="s">
        <v>700</v>
      </c>
      <c r="L339">
        <v>1346</v>
      </c>
      <c r="N339">
        <v>1009</v>
      </c>
      <c r="O339" t="s">
        <v>539</v>
      </c>
      <c r="P339" t="s">
        <v>539</v>
      </c>
      <c r="Q339">
        <v>1</v>
      </c>
      <c r="X339">
        <v>8.0000000000000002E-3</v>
      </c>
      <c r="Y339">
        <v>1511.54088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0</v>
      </c>
      <c r="AF339" t="s">
        <v>3</v>
      </c>
      <c r="AG339">
        <v>8.0000000000000002E-3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ROW(Source!A608)</f>
        <v>608</v>
      </c>
      <c r="B340">
        <v>1473964492</v>
      </c>
      <c r="C340">
        <v>1470266841</v>
      </c>
      <c r="D340">
        <v>1441836235</v>
      </c>
      <c r="E340">
        <v>1</v>
      </c>
      <c r="F340">
        <v>1</v>
      </c>
      <c r="G340">
        <v>15514512</v>
      </c>
      <c r="H340">
        <v>3</v>
      </c>
      <c r="I340" t="s">
        <v>544</v>
      </c>
      <c r="J340" t="s">
        <v>545</v>
      </c>
      <c r="K340" t="s">
        <v>546</v>
      </c>
      <c r="L340">
        <v>1346</v>
      </c>
      <c r="N340">
        <v>1009</v>
      </c>
      <c r="O340" t="s">
        <v>539</v>
      </c>
      <c r="P340" t="s">
        <v>539</v>
      </c>
      <c r="Q340">
        <v>1</v>
      </c>
      <c r="X340">
        <v>0.02</v>
      </c>
      <c r="Y340">
        <v>31.49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0</v>
      </c>
      <c r="AF340" t="s">
        <v>3</v>
      </c>
      <c r="AG340">
        <v>0.02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ROW(Source!A608)</f>
        <v>608</v>
      </c>
      <c r="B341">
        <v>1473964493</v>
      </c>
      <c r="C341">
        <v>1470266841</v>
      </c>
      <c r="D341">
        <v>1441838748</v>
      </c>
      <c r="E341">
        <v>1</v>
      </c>
      <c r="F341">
        <v>1</v>
      </c>
      <c r="G341">
        <v>15514512</v>
      </c>
      <c r="H341">
        <v>3</v>
      </c>
      <c r="I341" t="s">
        <v>701</v>
      </c>
      <c r="J341" t="s">
        <v>702</v>
      </c>
      <c r="K341" t="s">
        <v>703</v>
      </c>
      <c r="L341">
        <v>1327</v>
      </c>
      <c r="N341">
        <v>1005</v>
      </c>
      <c r="O341" t="s">
        <v>698</v>
      </c>
      <c r="P341" t="s">
        <v>698</v>
      </c>
      <c r="Q341">
        <v>1</v>
      </c>
      <c r="X341">
        <v>2.3E-2</v>
      </c>
      <c r="Y341">
        <v>208.99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2.3E-2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ROW(Source!A608)</f>
        <v>608</v>
      </c>
      <c r="B342">
        <v>1473964490</v>
      </c>
      <c r="C342">
        <v>1470266841</v>
      </c>
      <c r="D342">
        <v>1441822228</v>
      </c>
      <c r="E342">
        <v>15514512</v>
      </c>
      <c r="F342">
        <v>1</v>
      </c>
      <c r="G342">
        <v>15514512</v>
      </c>
      <c r="H342">
        <v>3</v>
      </c>
      <c r="I342" t="s">
        <v>653</v>
      </c>
      <c r="J342" t="s">
        <v>3</v>
      </c>
      <c r="K342" t="s">
        <v>655</v>
      </c>
      <c r="L342">
        <v>1346</v>
      </c>
      <c r="N342">
        <v>1009</v>
      </c>
      <c r="O342" t="s">
        <v>539</v>
      </c>
      <c r="P342" t="s">
        <v>539</v>
      </c>
      <c r="Q342">
        <v>1</v>
      </c>
      <c r="X342">
        <v>4.4999999999999998E-2</v>
      </c>
      <c r="Y342">
        <v>73.951729999999998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0</v>
      </c>
      <c r="AF342" t="s">
        <v>3</v>
      </c>
      <c r="AG342">
        <v>4.4999999999999998E-2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ROW(Source!A608)</f>
        <v>608</v>
      </c>
      <c r="B343">
        <v>1473964494</v>
      </c>
      <c r="C343">
        <v>1470266841</v>
      </c>
      <c r="D343">
        <v>1441834920</v>
      </c>
      <c r="E343">
        <v>1</v>
      </c>
      <c r="F343">
        <v>1</v>
      </c>
      <c r="G343">
        <v>15514512</v>
      </c>
      <c r="H343">
        <v>3</v>
      </c>
      <c r="I343" t="s">
        <v>686</v>
      </c>
      <c r="J343" t="s">
        <v>687</v>
      </c>
      <c r="K343" t="s">
        <v>688</v>
      </c>
      <c r="L343">
        <v>1346</v>
      </c>
      <c r="N343">
        <v>1009</v>
      </c>
      <c r="O343" t="s">
        <v>539</v>
      </c>
      <c r="P343" t="s">
        <v>539</v>
      </c>
      <c r="Q343">
        <v>1</v>
      </c>
      <c r="X343">
        <v>3.7999999999999999E-2</v>
      </c>
      <c r="Y343">
        <v>106.87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0</v>
      </c>
      <c r="AF343" t="s">
        <v>3</v>
      </c>
      <c r="AG343">
        <v>3.7999999999999999E-2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ROW(Source!A609)</f>
        <v>609</v>
      </c>
      <c r="B344">
        <v>1473964495</v>
      </c>
      <c r="C344">
        <v>1470266860</v>
      </c>
      <c r="D344">
        <v>1441819193</v>
      </c>
      <c r="E344">
        <v>15514512</v>
      </c>
      <c r="F344">
        <v>1</v>
      </c>
      <c r="G344">
        <v>15514512</v>
      </c>
      <c r="H344">
        <v>1</v>
      </c>
      <c r="I344" t="s">
        <v>530</v>
      </c>
      <c r="J344" t="s">
        <v>3</v>
      </c>
      <c r="K344" t="s">
        <v>531</v>
      </c>
      <c r="L344">
        <v>1191</v>
      </c>
      <c r="N344">
        <v>1013</v>
      </c>
      <c r="O344" t="s">
        <v>532</v>
      </c>
      <c r="P344" t="s">
        <v>532</v>
      </c>
      <c r="Q344">
        <v>1</v>
      </c>
      <c r="X344">
        <v>1.1299999999999999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1</v>
      </c>
      <c r="AF344" t="s">
        <v>3</v>
      </c>
      <c r="AG344">
        <v>1.1299999999999999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ROW(Source!A609)</f>
        <v>609</v>
      </c>
      <c r="B345">
        <v>1473964497</v>
      </c>
      <c r="C345">
        <v>1470266860</v>
      </c>
      <c r="D345">
        <v>1441820422</v>
      </c>
      <c r="E345">
        <v>15514512</v>
      </c>
      <c r="F345">
        <v>1</v>
      </c>
      <c r="G345">
        <v>15514512</v>
      </c>
      <c r="H345">
        <v>3</v>
      </c>
      <c r="I345" t="s">
        <v>699</v>
      </c>
      <c r="J345" t="s">
        <v>3</v>
      </c>
      <c r="K345" t="s">
        <v>700</v>
      </c>
      <c r="L345">
        <v>1346</v>
      </c>
      <c r="N345">
        <v>1009</v>
      </c>
      <c r="O345" t="s">
        <v>539</v>
      </c>
      <c r="P345" t="s">
        <v>539</v>
      </c>
      <c r="Q345">
        <v>1</v>
      </c>
      <c r="X345">
        <v>3.0000000000000001E-3</v>
      </c>
      <c r="Y345">
        <v>1511.54088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0</v>
      </c>
      <c r="AF345" t="s">
        <v>3</v>
      </c>
      <c r="AG345">
        <v>3.0000000000000001E-3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ROW(Source!A609)</f>
        <v>609</v>
      </c>
      <c r="B346">
        <v>1473964498</v>
      </c>
      <c r="C346">
        <v>1470266860</v>
      </c>
      <c r="D346">
        <v>1441836235</v>
      </c>
      <c r="E346">
        <v>1</v>
      </c>
      <c r="F346">
        <v>1</v>
      </c>
      <c r="G346">
        <v>15514512</v>
      </c>
      <c r="H346">
        <v>3</v>
      </c>
      <c r="I346" t="s">
        <v>544</v>
      </c>
      <c r="J346" t="s">
        <v>545</v>
      </c>
      <c r="K346" t="s">
        <v>546</v>
      </c>
      <c r="L346">
        <v>1346</v>
      </c>
      <c r="N346">
        <v>1009</v>
      </c>
      <c r="O346" t="s">
        <v>539</v>
      </c>
      <c r="P346" t="s">
        <v>539</v>
      </c>
      <c r="Q346">
        <v>1</v>
      </c>
      <c r="X346">
        <v>0.01</v>
      </c>
      <c r="Y346">
        <v>31.49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3</v>
      </c>
      <c r="AG346">
        <v>0.01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ROW(Source!A609)</f>
        <v>609</v>
      </c>
      <c r="B347">
        <v>1473964499</v>
      </c>
      <c r="C347">
        <v>1470266860</v>
      </c>
      <c r="D347">
        <v>1441838748</v>
      </c>
      <c r="E347">
        <v>1</v>
      </c>
      <c r="F347">
        <v>1</v>
      </c>
      <c r="G347">
        <v>15514512</v>
      </c>
      <c r="H347">
        <v>3</v>
      </c>
      <c r="I347" t="s">
        <v>701</v>
      </c>
      <c r="J347" t="s">
        <v>702</v>
      </c>
      <c r="K347" t="s">
        <v>703</v>
      </c>
      <c r="L347">
        <v>1327</v>
      </c>
      <c r="N347">
        <v>1005</v>
      </c>
      <c r="O347" t="s">
        <v>698</v>
      </c>
      <c r="P347" t="s">
        <v>698</v>
      </c>
      <c r="Q347">
        <v>1</v>
      </c>
      <c r="X347">
        <v>8.0000000000000002E-3</v>
      </c>
      <c r="Y347">
        <v>208.99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3</v>
      </c>
      <c r="AG347">
        <v>8.0000000000000002E-3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ROW(Source!A609)</f>
        <v>609</v>
      </c>
      <c r="B348">
        <v>1473964496</v>
      </c>
      <c r="C348">
        <v>1470266860</v>
      </c>
      <c r="D348">
        <v>1441822228</v>
      </c>
      <c r="E348">
        <v>15514512</v>
      </c>
      <c r="F348">
        <v>1</v>
      </c>
      <c r="G348">
        <v>15514512</v>
      </c>
      <c r="H348">
        <v>3</v>
      </c>
      <c r="I348" t="s">
        <v>653</v>
      </c>
      <c r="J348" t="s">
        <v>3</v>
      </c>
      <c r="K348" t="s">
        <v>655</v>
      </c>
      <c r="L348">
        <v>1346</v>
      </c>
      <c r="N348">
        <v>1009</v>
      </c>
      <c r="O348" t="s">
        <v>539</v>
      </c>
      <c r="P348" t="s">
        <v>539</v>
      </c>
      <c r="Q348">
        <v>1</v>
      </c>
      <c r="X348">
        <v>1.7000000000000001E-2</v>
      </c>
      <c r="Y348">
        <v>73.951729999999998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3</v>
      </c>
      <c r="AG348">
        <v>1.7000000000000001E-2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ROW(Source!A609)</f>
        <v>609</v>
      </c>
      <c r="B349">
        <v>1473964500</v>
      </c>
      <c r="C349">
        <v>1470266860</v>
      </c>
      <c r="D349">
        <v>1441834920</v>
      </c>
      <c r="E349">
        <v>1</v>
      </c>
      <c r="F349">
        <v>1</v>
      </c>
      <c r="G349">
        <v>15514512</v>
      </c>
      <c r="H349">
        <v>3</v>
      </c>
      <c r="I349" t="s">
        <v>686</v>
      </c>
      <c r="J349" t="s">
        <v>687</v>
      </c>
      <c r="K349" t="s">
        <v>688</v>
      </c>
      <c r="L349">
        <v>1346</v>
      </c>
      <c r="N349">
        <v>1009</v>
      </c>
      <c r="O349" t="s">
        <v>539</v>
      </c>
      <c r="P349" t="s">
        <v>539</v>
      </c>
      <c r="Q349">
        <v>1</v>
      </c>
      <c r="X349">
        <v>1.4E-2</v>
      </c>
      <c r="Y349">
        <v>106.87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3</v>
      </c>
      <c r="AG349">
        <v>1.4E-2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ROW(Source!A610)</f>
        <v>610</v>
      </c>
      <c r="B350">
        <v>1473964501</v>
      </c>
      <c r="C350">
        <v>1470266879</v>
      </c>
      <c r="D350">
        <v>1441819193</v>
      </c>
      <c r="E350">
        <v>15514512</v>
      </c>
      <c r="F350">
        <v>1</v>
      </c>
      <c r="G350">
        <v>15514512</v>
      </c>
      <c r="H350">
        <v>1</v>
      </c>
      <c r="I350" t="s">
        <v>530</v>
      </c>
      <c r="J350" t="s">
        <v>3</v>
      </c>
      <c r="K350" t="s">
        <v>531</v>
      </c>
      <c r="L350">
        <v>1191</v>
      </c>
      <c r="N350">
        <v>1013</v>
      </c>
      <c r="O350" t="s">
        <v>532</v>
      </c>
      <c r="P350" t="s">
        <v>532</v>
      </c>
      <c r="Q350">
        <v>1</v>
      </c>
      <c r="X350">
        <v>0.04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1</v>
      </c>
      <c r="AF350" t="s">
        <v>176</v>
      </c>
      <c r="AG350">
        <v>0.12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ROW(Source!A611)</f>
        <v>611</v>
      </c>
      <c r="B351">
        <v>1473964502</v>
      </c>
      <c r="C351">
        <v>1470266883</v>
      </c>
      <c r="D351">
        <v>1441819193</v>
      </c>
      <c r="E351">
        <v>15514512</v>
      </c>
      <c r="F351">
        <v>1</v>
      </c>
      <c r="G351">
        <v>15514512</v>
      </c>
      <c r="H351">
        <v>1</v>
      </c>
      <c r="I351" t="s">
        <v>530</v>
      </c>
      <c r="J351" t="s">
        <v>3</v>
      </c>
      <c r="K351" t="s">
        <v>531</v>
      </c>
      <c r="L351">
        <v>1191</v>
      </c>
      <c r="N351">
        <v>1013</v>
      </c>
      <c r="O351" t="s">
        <v>532</v>
      </c>
      <c r="P351" t="s">
        <v>532</v>
      </c>
      <c r="Q351">
        <v>1</v>
      </c>
      <c r="X351">
        <v>0.04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1</v>
      </c>
      <c r="AF351" t="s">
        <v>176</v>
      </c>
      <c r="AG351">
        <v>0.12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ROW(Source!A611)</f>
        <v>611</v>
      </c>
      <c r="B352">
        <v>1473964503</v>
      </c>
      <c r="C352">
        <v>1470266883</v>
      </c>
      <c r="D352">
        <v>1441836235</v>
      </c>
      <c r="E352">
        <v>1</v>
      </c>
      <c r="F352">
        <v>1</v>
      </c>
      <c r="G352">
        <v>15514512</v>
      </c>
      <c r="H352">
        <v>3</v>
      </c>
      <c r="I352" t="s">
        <v>544</v>
      </c>
      <c r="J352" t="s">
        <v>545</v>
      </c>
      <c r="K352" t="s">
        <v>546</v>
      </c>
      <c r="L352">
        <v>1346</v>
      </c>
      <c r="N352">
        <v>1009</v>
      </c>
      <c r="O352" t="s">
        <v>539</v>
      </c>
      <c r="P352" t="s">
        <v>539</v>
      </c>
      <c r="Q352">
        <v>1</v>
      </c>
      <c r="X352">
        <v>2.0000000000000001E-4</v>
      </c>
      <c r="Y352">
        <v>31.49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0</v>
      </c>
      <c r="AF352" t="s">
        <v>176</v>
      </c>
      <c r="AG352">
        <v>6.0000000000000006E-4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ROW(Source!A612)</f>
        <v>612</v>
      </c>
      <c r="B353">
        <v>1473964504</v>
      </c>
      <c r="C353">
        <v>1470266890</v>
      </c>
      <c r="D353">
        <v>1441819193</v>
      </c>
      <c r="E353">
        <v>15514512</v>
      </c>
      <c r="F353">
        <v>1</v>
      </c>
      <c r="G353">
        <v>15514512</v>
      </c>
      <c r="H353">
        <v>1</v>
      </c>
      <c r="I353" t="s">
        <v>530</v>
      </c>
      <c r="J353" t="s">
        <v>3</v>
      </c>
      <c r="K353" t="s">
        <v>531</v>
      </c>
      <c r="L353">
        <v>1191</v>
      </c>
      <c r="N353">
        <v>1013</v>
      </c>
      <c r="O353" t="s">
        <v>532</v>
      </c>
      <c r="P353" t="s">
        <v>532</v>
      </c>
      <c r="Q353">
        <v>1</v>
      </c>
      <c r="X353">
        <v>1.2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1</v>
      </c>
      <c r="AF353" t="s">
        <v>3</v>
      </c>
      <c r="AG353">
        <v>1.2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ROW(Source!A612)</f>
        <v>612</v>
      </c>
      <c r="B354">
        <v>1473964505</v>
      </c>
      <c r="C354">
        <v>1470266890</v>
      </c>
      <c r="D354">
        <v>1441836235</v>
      </c>
      <c r="E354">
        <v>1</v>
      </c>
      <c r="F354">
        <v>1</v>
      </c>
      <c r="G354">
        <v>15514512</v>
      </c>
      <c r="H354">
        <v>3</v>
      </c>
      <c r="I354" t="s">
        <v>544</v>
      </c>
      <c r="J354" t="s">
        <v>545</v>
      </c>
      <c r="K354" t="s">
        <v>546</v>
      </c>
      <c r="L354">
        <v>1346</v>
      </c>
      <c r="N354">
        <v>1009</v>
      </c>
      <c r="O354" t="s">
        <v>539</v>
      </c>
      <c r="P354" t="s">
        <v>539</v>
      </c>
      <c r="Q354">
        <v>1</v>
      </c>
      <c r="X354">
        <v>7.0000000000000001E-3</v>
      </c>
      <c r="Y354">
        <v>31.49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3</v>
      </c>
      <c r="AG354">
        <v>7.0000000000000001E-3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ROW(Source!A612)</f>
        <v>612</v>
      </c>
      <c r="B355">
        <v>1473964506</v>
      </c>
      <c r="C355">
        <v>1470266890</v>
      </c>
      <c r="D355">
        <v>1441834628</v>
      </c>
      <c r="E355">
        <v>1</v>
      </c>
      <c r="F355">
        <v>1</v>
      </c>
      <c r="G355">
        <v>15514512</v>
      </c>
      <c r="H355">
        <v>3</v>
      </c>
      <c r="I355" t="s">
        <v>653</v>
      </c>
      <c r="J355" t="s">
        <v>654</v>
      </c>
      <c r="K355" t="s">
        <v>655</v>
      </c>
      <c r="L355">
        <v>1348</v>
      </c>
      <c r="N355">
        <v>1009</v>
      </c>
      <c r="O355" t="s">
        <v>557</v>
      </c>
      <c r="P355" t="s">
        <v>557</v>
      </c>
      <c r="Q355">
        <v>1000</v>
      </c>
      <c r="X355">
        <v>2.0000000000000002E-5</v>
      </c>
      <c r="Y355">
        <v>73951.73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3</v>
      </c>
      <c r="AG355">
        <v>2.0000000000000002E-5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ROW(Source!A648)</f>
        <v>648</v>
      </c>
      <c r="B356">
        <v>1473964507</v>
      </c>
      <c r="C356">
        <v>1470266900</v>
      </c>
      <c r="D356">
        <v>1441819193</v>
      </c>
      <c r="E356">
        <v>15514512</v>
      </c>
      <c r="F356">
        <v>1</v>
      </c>
      <c r="G356">
        <v>15514512</v>
      </c>
      <c r="H356">
        <v>1</v>
      </c>
      <c r="I356" t="s">
        <v>530</v>
      </c>
      <c r="J356" t="s">
        <v>3</v>
      </c>
      <c r="K356" t="s">
        <v>531</v>
      </c>
      <c r="L356">
        <v>1191</v>
      </c>
      <c r="N356">
        <v>1013</v>
      </c>
      <c r="O356" t="s">
        <v>532</v>
      </c>
      <c r="P356" t="s">
        <v>532</v>
      </c>
      <c r="Q356">
        <v>1</v>
      </c>
      <c r="X356">
        <v>0.13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1</v>
      </c>
      <c r="AF356" t="s">
        <v>383</v>
      </c>
      <c r="AG356">
        <v>15.34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ROW(Source!A649)</f>
        <v>649</v>
      </c>
      <c r="B357">
        <v>1473964508</v>
      </c>
      <c r="C357">
        <v>1470266904</v>
      </c>
      <c r="D357">
        <v>1441819193</v>
      </c>
      <c r="E357">
        <v>15514512</v>
      </c>
      <c r="F357">
        <v>1</v>
      </c>
      <c r="G357">
        <v>15514512</v>
      </c>
      <c r="H357">
        <v>1</v>
      </c>
      <c r="I357" t="s">
        <v>530</v>
      </c>
      <c r="J357" t="s">
        <v>3</v>
      </c>
      <c r="K357" t="s">
        <v>531</v>
      </c>
      <c r="L357">
        <v>1191</v>
      </c>
      <c r="N357">
        <v>1013</v>
      </c>
      <c r="O357" t="s">
        <v>532</v>
      </c>
      <c r="P357" t="s">
        <v>532</v>
      </c>
      <c r="Q357">
        <v>1</v>
      </c>
      <c r="X357">
        <v>0.24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1</v>
      </c>
      <c r="AF357" t="s">
        <v>20</v>
      </c>
      <c r="AG357">
        <v>0.96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ROW(Source!A650)</f>
        <v>650</v>
      </c>
      <c r="B358">
        <v>1473964509</v>
      </c>
      <c r="C358">
        <v>1470266908</v>
      </c>
      <c r="D358">
        <v>1441819193</v>
      </c>
      <c r="E358">
        <v>15514512</v>
      </c>
      <c r="F358">
        <v>1</v>
      </c>
      <c r="G358">
        <v>15514512</v>
      </c>
      <c r="H358">
        <v>1</v>
      </c>
      <c r="I358" t="s">
        <v>530</v>
      </c>
      <c r="J358" t="s">
        <v>3</v>
      </c>
      <c r="K358" t="s">
        <v>531</v>
      </c>
      <c r="L358">
        <v>1191</v>
      </c>
      <c r="N358">
        <v>1013</v>
      </c>
      <c r="O358" t="s">
        <v>532</v>
      </c>
      <c r="P358" t="s">
        <v>532</v>
      </c>
      <c r="Q358">
        <v>1</v>
      </c>
      <c r="X358">
        <v>0.4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1</v>
      </c>
      <c r="AF358" t="s">
        <v>20</v>
      </c>
      <c r="AG358">
        <v>1.6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ROW(Source!A650)</f>
        <v>650</v>
      </c>
      <c r="B359">
        <v>1473964510</v>
      </c>
      <c r="C359">
        <v>1470266908</v>
      </c>
      <c r="D359">
        <v>1441836235</v>
      </c>
      <c r="E359">
        <v>1</v>
      </c>
      <c r="F359">
        <v>1</v>
      </c>
      <c r="G359">
        <v>15514512</v>
      </c>
      <c r="H359">
        <v>3</v>
      </c>
      <c r="I359" t="s">
        <v>544</v>
      </c>
      <c r="J359" t="s">
        <v>545</v>
      </c>
      <c r="K359" t="s">
        <v>546</v>
      </c>
      <c r="L359">
        <v>1346</v>
      </c>
      <c r="N359">
        <v>1009</v>
      </c>
      <c r="O359" t="s">
        <v>539</v>
      </c>
      <c r="P359" t="s">
        <v>539</v>
      </c>
      <c r="Q359">
        <v>1</v>
      </c>
      <c r="X359">
        <v>0.02</v>
      </c>
      <c r="Y359">
        <v>31.49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20</v>
      </c>
      <c r="AG359">
        <v>0.08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ROW(Source!A650)</f>
        <v>650</v>
      </c>
      <c r="B360">
        <v>1473964511</v>
      </c>
      <c r="C360">
        <v>1470266908</v>
      </c>
      <c r="D360">
        <v>1441838749</v>
      </c>
      <c r="E360">
        <v>1</v>
      </c>
      <c r="F360">
        <v>1</v>
      </c>
      <c r="G360">
        <v>15514512</v>
      </c>
      <c r="H360">
        <v>3</v>
      </c>
      <c r="I360" t="s">
        <v>704</v>
      </c>
      <c r="J360" t="s">
        <v>705</v>
      </c>
      <c r="K360" t="s">
        <v>706</v>
      </c>
      <c r="L360">
        <v>1327</v>
      </c>
      <c r="N360">
        <v>1005</v>
      </c>
      <c r="O360" t="s">
        <v>698</v>
      </c>
      <c r="P360" t="s">
        <v>698</v>
      </c>
      <c r="Q360">
        <v>1</v>
      </c>
      <c r="X360">
        <v>0.03</v>
      </c>
      <c r="Y360">
        <v>509.19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0</v>
      </c>
      <c r="AF360" t="s">
        <v>20</v>
      </c>
      <c r="AG360">
        <v>0.12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ROW(Source!A650)</f>
        <v>650</v>
      </c>
      <c r="B361">
        <v>1473964512</v>
      </c>
      <c r="C361">
        <v>1470266908</v>
      </c>
      <c r="D361">
        <v>1441834659</v>
      </c>
      <c r="E361">
        <v>1</v>
      </c>
      <c r="F361">
        <v>1</v>
      </c>
      <c r="G361">
        <v>15514512</v>
      </c>
      <c r="H361">
        <v>3</v>
      </c>
      <c r="I361" t="s">
        <v>644</v>
      </c>
      <c r="J361" t="s">
        <v>645</v>
      </c>
      <c r="K361" t="s">
        <v>646</v>
      </c>
      <c r="L361">
        <v>1348</v>
      </c>
      <c r="N361">
        <v>1009</v>
      </c>
      <c r="O361" t="s">
        <v>557</v>
      </c>
      <c r="P361" t="s">
        <v>557</v>
      </c>
      <c r="Q361">
        <v>1000</v>
      </c>
      <c r="X361">
        <v>3.0000000000000001E-5</v>
      </c>
      <c r="Y361">
        <v>113415.03999999999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20</v>
      </c>
      <c r="AG361">
        <v>1.2E-4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ROW(Source!A651)</f>
        <v>651</v>
      </c>
      <c r="B362">
        <v>1473964513</v>
      </c>
      <c r="C362">
        <v>1470266921</v>
      </c>
      <c r="D362">
        <v>1441819193</v>
      </c>
      <c r="E362">
        <v>15514512</v>
      </c>
      <c r="F362">
        <v>1</v>
      </c>
      <c r="G362">
        <v>15514512</v>
      </c>
      <c r="H362">
        <v>1</v>
      </c>
      <c r="I362" t="s">
        <v>530</v>
      </c>
      <c r="J362" t="s">
        <v>3</v>
      </c>
      <c r="K362" t="s">
        <v>531</v>
      </c>
      <c r="L362">
        <v>1191</v>
      </c>
      <c r="N362">
        <v>1013</v>
      </c>
      <c r="O362" t="s">
        <v>532</v>
      </c>
      <c r="P362" t="s">
        <v>532</v>
      </c>
      <c r="Q362">
        <v>1</v>
      </c>
      <c r="X362">
        <v>0.04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1</v>
      </c>
      <c r="AF362" t="s">
        <v>176</v>
      </c>
      <c r="AG362">
        <v>0.12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ROW(Source!A651)</f>
        <v>651</v>
      </c>
      <c r="B363">
        <v>1473964514</v>
      </c>
      <c r="C363">
        <v>1470266921</v>
      </c>
      <c r="D363">
        <v>1441836235</v>
      </c>
      <c r="E363">
        <v>1</v>
      </c>
      <c r="F363">
        <v>1</v>
      </c>
      <c r="G363">
        <v>15514512</v>
      </c>
      <c r="H363">
        <v>3</v>
      </c>
      <c r="I363" t="s">
        <v>544</v>
      </c>
      <c r="J363" t="s">
        <v>545</v>
      </c>
      <c r="K363" t="s">
        <v>546</v>
      </c>
      <c r="L363">
        <v>1346</v>
      </c>
      <c r="N363">
        <v>1009</v>
      </c>
      <c r="O363" t="s">
        <v>539</v>
      </c>
      <c r="P363" t="s">
        <v>539</v>
      </c>
      <c r="Q363">
        <v>1</v>
      </c>
      <c r="X363">
        <v>2.0000000000000001E-4</v>
      </c>
      <c r="Y363">
        <v>31.49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0</v>
      </c>
      <c r="AF363" t="s">
        <v>176</v>
      </c>
      <c r="AG363">
        <v>6.0000000000000006E-4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ROW(Source!A652)</f>
        <v>652</v>
      </c>
      <c r="B364">
        <v>1473964516</v>
      </c>
      <c r="C364">
        <v>1470266928</v>
      </c>
      <c r="D364">
        <v>1441819193</v>
      </c>
      <c r="E364">
        <v>15514512</v>
      </c>
      <c r="F364">
        <v>1</v>
      </c>
      <c r="G364">
        <v>15514512</v>
      </c>
      <c r="H364">
        <v>1</v>
      </c>
      <c r="I364" t="s">
        <v>530</v>
      </c>
      <c r="J364" t="s">
        <v>3</v>
      </c>
      <c r="K364" t="s">
        <v>531</v>
      </c>
      <c r="L364">
        <v>1191</v>
      </c>
      <c r="N364">
        <v>1013</v>
      </c>
      <c r="O364" t="s">
        <v>532</v>
      </c>
      <c r="P364" t="s">
        <v>532</v>
      </c>
      <c r="Q364">
        <v>1</v>
      </c>
      <c r="X364">
        <v>1.2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1</v>
      </c>
      <c r="AF364" t="s">
        <v>3</v>
      </c>
      <c r="AG364">
        <v>1.2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ROW(Source!A652)</f>
        <v>652</v>
      </c>
      <c r="B365">
        <v>1473964517</v>
      </c>
      <c r="C365">
        <v>1470266928</v>
      </c>
      <c r="D365">
        <v>1441836235</v>
      </c>
      <c r="E365">
        <v>1</v>
      </c>
      <c r="F365">
        <v>1</v>
      </c>
      <c r="G365">
        <v>15514512</v>
      </c>
      <c r="H365">
        <v>3</v>
      </c>
      <c r="I365" t="s">
        <v>544</v>
      </c>
      <c r="J365" t="s">
        <v>545</v>
      </c>
      <c r="K365" t="s">
        <v>546</v>
      </c>
      <c r="L365">
        <v>1346</v>
      </c>
      <c r="N365">
        <v>1009</v>
      </c>
      <c r="O365" t="s">
        <v>539</v>
      </c>
      <c r="P365" t="s">
        <v>539</v>
      </c>
      <c r="Q365">
        <v>1</v>
      </c>
      <c r="X365">
        <v>7.0000000000000001E-3</v>
      </c>
      <c r="Y365">
        <v>31.49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3</v>
      </c>
      <c r="AG365">
        <v>7.0000000000000001E-3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ROW(Source!A652)</f>
        <v>652</v>
      </c>
      <c r="B366">
        <v>1473964518</v>
      </c>
      <c r="C366">
        <v>1470266928</v>
      </c>
      <c r="D366">
        <v>1441834628</v>
      </c>
      <c r="E366">
        <v>1</v>
      </c>
      <c r="F366">
        <v>1</v>
      </c>
      <c r="G366">
        <v>15514512</v>
      </c>
      <c r="H366">
        <v>3</v>
      </c>
      <c r="I366" t="s">
        <v>653</v>
      </c>
      <c r="J366" t="s">
        <v>654</v>
      </c>
      <c r="K366" t="s">
        <v>655</v>
      </c>
      <c r="L366">
        <v>1348</v>
      </c>
      <c r="N366">
        <v>1009</v>
      </c>
      <c r="O366" t="s">
        <v>557</v>
      </c>
      <c r="P366" t="s">
        <v>557</v>
      </c>
      <c r="Q366">
        <v>1000</v>
      </c>
      <c r="X366">
        <v>2.0000000000000002E-5</v>
      </c>
      <c r="Y366">
        <v>73951.73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3</v>
      </c>
      <c r="AG366">
        <v>2.0000000000000002E-5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ROW(Source!A653)</f>
        <v>653</v>
      </c>
      <c r="B367">
        <v>1473964519</v>
      </c>
      <c r="C367">
        <v>1470266938</v>
      </c>
      <c r="D367">
        <v>1441819193</v>
      </c>
      <c r="E367">
        <v>15514512</v>
      </c>
      <c r="F367">
        <v>1</v>
      </c>
      <c r="G367">
        <v>15514512</v>
      </c>
      <c r="H367">
        <v>1</v>
      </c>
      <c r="I367" t="s">
        <v>530</v>
      </c>
      <c r="J367" t="s">
        <v>3</v>
      </c>
      <c r="K367" t="s">
        <v>531</v>
      </c>
      <c r="L367">
        <v>1191</v>
      </c>
      <c r="N367">
        <v>1013</v>
      </c>
      <c r="O367" t="s">
        <v>532</v>
      </c>
      <c r="P367" t="s">
        <v>532</v>
      </c>
      <c r="Q367">
        <v>1</v>
      </c>
      <c r="X367">
        <v>7.0000000000000007E-2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1</v>
      </c>
      <c r="AF367" t="s">
        <v>176</v>
      </c>
      <c r="AG367">
        <v>0.21000000000000002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ROW(Source!A654)</f>
        <v>654</v>
      </c>
      <c r="B368">
        <v>1473964520</v>
      </c>
      <c r="C368">
        <v>1470268732</v>
      </c>
      <c r="D368">
        <v>1441819193</v>
      </c>
      <c r="E368">
        <v>15514512</v>
      </c>
      <c r="F368">
        <v>1</v>
      </c>
      <c r="G368">
        <v>15514512</v>
      </c>
      <c r="H368">
        <v>1</v>
      </c>
      <c r="I368" t="s">
        <v>530</v>
      </c>
      <c r="J368" t="s">
        <v>3</v>
      </c>
      <c r="K368" t="s">
        <v>531</v>
      </c>
      <c r="L368">
        <v>1191</v>
      </c>
      <c r="N368">
        <v>1013</v>
      </c>
      <c r="O368" t="s">
        <v>532</v>
      </c>
      <c r="P368" t="s">
        <v>532</v>
      </c>
      <c r="Q368">
        <v>1</v>
      </c>
      <c r="X368">
        <v>2.1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1</v>
      </c>
      <c r="AF368" t="s">
        <v>3</v>
      </c>
      <c r="AG368">
        <v>2.1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ROW(Source!A654)</f>
        <v>654</v>
      </c>
      <c r="B369">
        <v>1473964522</v>
      </c>
      <c r="C369">
        <v>1470268732</v>
      </c>
      <c r="D369">
        <v>1441820422</v>
      </c>
      <c r="E369">
        <v>15514512</v>
      </c>
      <c r="F369">
        <v>1</v>
      </c>
      <c r="G369">
        <v>15514512</v>
      </c>
      <c r="H369">
        <v>3</v>
      </c>
      <c r="I369" t="s">
        <v>699</v>
      </c>
      <c r="J369" t="s">
        <v>3</v>
      </c>
      <c r="K369" t="s">
        <v>700</v>
      </c>
      <c r="L369">
        <v>1346</v>
      </c>
      <c r="N369">
        <v>1009</v>
      </c>
      <c r="O369" t="s">
        <v>539</v>
      </c>
      <c r="P369" t="s">
        <v>539</v>
      </c>
      <c r="Q369">
        <v>1</v>
      </c>
      <c r="X369">
        <v>5.0000000000000001E-3</v>
      </c>
      <c r="Y369">
        <v>1511.54088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3</v>
      </c>
      <c r="AG369">
        <v>5.0000000000000001E-3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ROW(Source!A654)</f>
        <v>654</v>
      </c>
      <c r="B370">
        <v>1473964523</v>
      </c>
      <c r="C370">
        <v>1470268732</v>
      </c>
      <c r="D370">
        <v>1441836235</v>
      </c>
      <c r="E370">
        <v>1</v>
      </c>
      <c r="F370">
        <v>1</v>
      </c>
      <c r="G370">
        <v>15514512</v>
      </c>
      <c r="H370">
        <v>3</v>
      </c>
      <c r="I370" t="s">
        <v>544</v>
      </c>
      <c r="J370" t="s">
        <v>545</v>
      </c>
      <c r="K370" t="s">
        <v>546</v>
      </c>
      <c r="L370">
        <v>1346</v>
      </c>
      <c r="N370">
        <v>1009</v>
      </c>
      <c r="O370" t="s">
        <v>539</v>
      </c>
      <c r="P370" t="s">
        <v>539</v>
      </c>
      <c r="Q370">
        <v>1</v>
      </c>
      <c r="X370">
        <v>0.01</v>
      </c>
      <c r="Y370">
        <v>31.49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0</v>
      </c>
      <c r="AF370" t="s">
        <v>3</v>
      </c>
      <c r="AG370">
        <v>0.01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ROW(Source!A654)</f>
        <v>654</v>
      </c>
      <c r="B371">
        <v>1473964524</v>
      </c>
      <c r="C371">
        <v>1470268732</v>
      </c>
      <c r="D371">
        <v>1441838748</v>
      </c>
      <c r="E371">
        <v>1</v>
      </c>
      <c r="F371">
        <v>1</v>
      </c>
      <c r="G371">
        <v>15514512</v>
      </c>
      <c r="H371">
        <v>3</v>
      </c>
      <c r="I371" t="s">
        <v>701</v>
      </c>
      <c r="J371" t="s">
        <v>702</v>
      </c>
      <c r="K371" t="s">
        <v>703</v>
      </c>
      <c r="L371">
        <v>1327</v>
      </c>
      <c r="N371">
        <v>1005</v>
      </c>
      <c r="O371" t="s">
        <v>698</v>
      </c>
      <c r="P371" t="s">
        <v>698</v>
      </c>
      <c r="Q371">
        <v>1</v>
      </c>
      <c r="X371">
        <v>1.6E-2</v>
      </c>
      <c r="Y371">
        <v>208.99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0</v>
      </c>
      <c r="AF371" t="s">
        <v>3</v>
      </c>
      <c r="AG371">
        <v>1.6E-2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ROW(Source!A654)</f>
        <v>654</v>
      </c>
      <c r="B372">
        <v>1473964521</v>
      </c>
      <c r="C372">
        <v>1470268732</v>
      </c>
      <c r="D372">
        <v>1441822228</v>
      </c>
      <c r="E372">
        <v>15514512</v>
      </c>
      <c r="F372">
        <v>1</v>
      </c>
      <c r="G372">
        <v>15514512</v>
      </c>
      <c r="H372">
        <v>3</v>
      </c>
      <c r="I372" t="s">
        <v>653</v>
      </c>
      <c r="J372" t="s">
        <v>3</v>
      </c>
      <c r="K372" t="s">
        <v>655</v>
      </c>
      <c r="L372">
        <v>1346</v>
      </c>
      <c r="N372">
        <v>1009</v>
      </c>
      <c r="O372" t="s">
        <v>539</v>
      </c>
      <c r="P372" t="s">
        <v>539</v>
      </c>
      <c r="Q372">
        <v>1</v>
      </c>
      <c r="X372">
        <v>3.2000000000000001E-2</v>
      </c>
      <c r="Y372">
        <v>73.951729999999998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3</v>
      </c>
      <c r="AG372">
        <v>3.2000000000000001E-2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ROW(Source!A654)</f>
        <v>654</v>
      </c>
      <c r="B373">
        <v>1473964525</v>
      </c>
      <c r="C373">
        <v>1470268732</v>
      </c>
      <c r="D373">
        <v>1441834920</v>
      </c>
      <c r="E373">
        <v>1</v>
      </c>
      <c r="F373">
        <v>1</v>
      </c>
      <c r="G373">
        <v>15514512</v>
      </c>
      <c r="H373">
        <v>3</v>
      </c>
      <c r="I373" t="s">
        <v>686</v>
      </c>
      <c r="J373" t="s">
        <v>687</v>
      </c>
      <c r="K373" t="s">
        <v>688</v>
      </c>
      <c r="L373">
        <v>1346</v>
      </c>
      <c r="N373">
        <v>1009</v>
      </c>
      <c r="O373" t="s">
        <v>539</v>
      </c>
      <c r="P373" t="s">
        <v>539</v>
      </c>
      <c r="Q373">
        <v>1</v>
      </c>
      <c r="X373">
        <v>2.5999999999999999E-2</v>
      </c>
      <c r="Y373">
        <v>106.87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3</v>
      </c>
      <c r="AG373">
        <v>2.5999999999999999E-2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ROW(Source!A655)</f>
        <v>655</v>
      </c>
      <c r="B374">
        <v>1473964526</v>
      </c>
      <c r="C374">
        <v>1470266942</v>
      </c>
      <c r="D374">
        <v>1441819193</v>
      </c>
      <c r="E374">
        <v>15514512</v>
      </c>
      <c r="F374">
        <v>1</v>
      </c>
      <c r="G374">
        <v>15514512</v>
      </c>
      <c r="H374">
        <v>1</v>
      </c>
      <c r="I374" t="s">
        <v>530</v>
      </c>
      <c r="J374" t="s">
        <v>3</v>
      </c>
      <c r="K374" t="s">
        <v>531</v>
      </c>
      <c r="L374">
        <v>1191</v>
      </c>
      <c r="N374">
        <v>1013</v>
      </c>
      <c r="O374" t="s">
        <v>532</v>
      </c>
      <c r="P374" t="s">
        <v>532</v>
      </c>
      <c r="Q374">
        <v>1</v>
      </c>
      <c r="X374">
        <v>1.5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1</v>
      </c>
      <c r="AF374" t="s">
        <v>491</v>
      </c>
      <c r="AG374">
        <v>9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ROW(Source!A655)</f>
        <v>655</v>
      </c>
      <c r="B375">
        <v>1473964528</v>
      </c>
      <c r="C375">
        <v>1470266942</v>
      </c>
      <c r="D375">
        <v>1441820422</v>
      </c>
      <c r="E375">
        <v>15514512</v>
      </c>
      <c r="F375">
        <v>1</v>
      </c>
      <c r="G375">
        <v>15514512</v>
      </c>
      <c r="H375">
        <v>3</v>
      </c>
      <c r="I375" t="s">
        <v>699</v>
      </c>
      <c r="J375" t="s">
        <v>3</v>
      </c>
      <c r="K375" t="s">
        <v>700</v>
      </c>
      <c r="L375">
        <v>1346</v>
      </c>
      <c r="N375">
        <v>1009</v>
      </c>
      <c r="O375" t="s">
        <v>539</v>
      </c>
      <c r="P375" t="s">
        <v>539</v>
      </c>
      <c r="Q375">
        <v>1</v>
      </c>
      <c r="X375">
        <v>4.0000000000000001E-3</v>
      </c>
      <c r="Y375">
        <v>1511.54088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491</v>
      </c>
      <c r="AG375">
        <v>2.4E-2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ROW(Source!A655)</f>
        <v>655</v>
      </c>
      <c r="B376">
        <v>1473964529</v>
      </c>
      <c r="C376">
        <v>1470266942</v>
      </c>
      <c r="D376">
        <v>1441836235</v>
      </c>
      <c r="E376">
        <v>1</v>
      </c>
      <c r="F376">
        <v>1</v>
      </c>
      <c r="G376">
        <v>15514512</v>
      </c>
      <c r="H376">
        <v>3</v>
      </c>
      <c r="I376" t="s">
        <v>544</v>
      </c>
      <c r="J376" t="s">
        <v>545</v>
      </c>
      <c r="K376" t="s">
        <v>546</v>
      </c>
      <c r="L376">
        <v>1346</v>
      </c>
      <c r="N376">
        <v>1009</v>
      </c>
      <c r="O376" t="s">
        <v>539</v>
      </c>
      <c r="P376" t="s">
        <v>539</v>
      </c>
      <c r="Q376">
        <v>1</v>
      </c>
      <c r="X376">
        <v>0.01</v>
      </c>
      <c r="Y376">
        <v>31.49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0</v>
      </c>
      <c r="AF376" t="s">
        <v>491</v>
      </c>
      <c r="AG376">
        <v>0.06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ROW(Source!A655)</f>
        <v>655</v>
      </c>
      <c r="B377">
        <v>1473964530</v>
      </c>
      <c r="C377">
        <v>1470266942</v>
      </c>
      <c r="D377">
        <v>1441838748</v>
      </c>
      <c r="E377">
        <v>1</v>
      </c>
      <c r="F377">
        <v>1</v>
      </c>
      <c r="G377">
        <v>15514512</v>
      </c>
      <c r="H377">
        <v>3</v>
      </c>
      <c r="I377" t="s">
        <v>701</v>
      </c>
      <c r="J377" t="s">
        <v>702</v>
      </c>
      <c r="K377" t="s">
        <v>703</v>
      </c>
      <c r="L377">
        <v>1327</v>
      </c>
      <c r="N377">
        <v>1005</v>
      </c>
      <c r="O377" t="s">
        <v>698</v>
      </c>
      <c r="P377" t="s">
        <v>698</v>
      </c>
      <c r="Q377">
        <v>1</v>
      </c>
      <c r="X377">
        <v>1.0999999999999999E-2</v>
      </c>
      <c r="Y377">
        <v>208.99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0</v>
      </c>
      <c r="AF377" t="s">
        <v>491</v>
      </c>
      <c r="AG377">
        <v>6.6000000000000003E-2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ROW(Source!A655)</f>
        <v>655</v>
      </c>
      <c r="B378">
        <v>1473964527</v>
      </c>
      <c r="C378">
        <v>1470266942</v>
      </c>
      <c r="D378">
        <v>1441822228</v>
      </c>
      <c r="E378">
        <v>15514512</v>
      </c>
      <c r="F378">
        <v>1</v>
      </c>
      <c r="G378">
        <v>15514512</v>
      </c>
      <c r="H378">
        <v>3</v>
      </c>
      <c r="I378" t="s">
        <v>653</v>
      </c>
      <c r="J378" t="s">
        <v>3</v>
      </c>
      <c r="K378" t="s">
        <v>655</v>
      </c>
      <c r="L378">
        <v>1346</v>
      </c>
      <c r="N378">
        <v>1009</v>
      </c>
      <c r="O378" t="s">
        <v>539</v>
      </c>
      <c r="P378" t="s">
        <v>539</v>
      </c>
      <c r="Q378">
        <v>1</v>
      </c>
      <c r="X378">
        <v>2.3E-2</v>
      </c>
      <c r="Y378">
        <v>73.951729999999998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0</v>
      </c>
      <c r="AF378" t="s">
        <v>491</v>
      </c>
      <c r="AG378">
        <v>0.13800000000000001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ROW(Source!A655)</f>
        <v>655</v>
      </c>
      <c r="B379">
        <v>1473964531</v>
      </c>
      <c r="C379">
        <v>1470266942</v>
      </c>
      <c r="D379">
        <v>1441834920</v>
      </c>
      <c r="E379">
        <v>1</v>
      </c>
      <c r="F379">
        <v>1</v>
      </c>
      <c r="G379">
        <v>15514512</v>
      </c>
      <c r="H379">
        <v>3</v>
      </c>
      <c r="I379" t="s">
        <v>686</v>
      </c>
      <c r="J379" t="s">
        <v>687</v>
      </c>
      <c r="K379" t="s">
        <v>688</v>
      </c>
      <c r="L379">
        <v>1346</v>
      </c>
      <c r="N379">
        <v>1009</v>
      </c>
      <c r="O379" t="s">
        <v>539</v>
      </c>
      <c r="P379" t="s">
        <v>539</v>
      </c>
      <c r="Q379">
        <v>1</v>
      </c>
      <c r="X379">
        <v>1.9E-2</v>
      </c>
      <c r="Y379">
        <v>106.87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0</v>
      </c>
      <c r="AF379" t="s">
        <v>491</v>
      </c>
      <c r="AG379">
        <v>0.11399999999999999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ROW(Source!A656)</f>
        <v>656</v>
      </c>
      <c r="B380">
        <v>1473964532</v>
      </c>
      <c r="C380">
        <v>1470266961</v>
      </c>
      <c r="D380">
        <v>1441819193</v>
      </c>
      <c r="E380">
        <v>15514512</v>
      </c>
      <c r="F380">
        <v>1</v>
      </c>
      <c r="G380">
        <v>15514512</v>
      </c>
      <c r="H380">
        <v>1</v>
      </c>
      <c r="I380" t="s">
        <v>530</v>
      </c>
      <c r="J380" t="s">
        <v>3</v>
      </c>
      <c r="K380" t="s">
        <v>531</v>
      </c>
      <c r="L380">
        <v>1191</v>
      </c>
      <c r="N380">
        <v>1013</v>
      </c>
      <c r="O380" t="s">
        <v>532</v>
      </c>
      <c r="P380" t="s">
        <v>532</v>
      </c>
      <c r="Q380">
        <v>1</v>
      </c>
      <c r="X380">
        <v>0.24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1</v>
      </c>
      <c r="AF380" t="s">
        <v>20</v>
      </c>
      <c r="AG380">
        <v>0.96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ROW(Source!A657)</f>
        <v>657</v>
      </c>
      <c r="B381">
        <v>1473964533</v>
      </c>
      <c r="C381">
        <v>1470266965</v>
      </c>
      <c r="D381">
        <v>1441819193</v>
      </c>
      <c r="E381">
        <v>15514512</v>
      </c>
      <c r="F381">
        <v>1</v>
      </c>
      <c r="G381">
        <v>15514512</v>
      </c>
      <c r="H381">
        <v>1</v>
      </c>
      <c r="I381" t="s">
        <v>530</v>
      </c>
      <c r="J381" t="s">
        <v>3</v>
      </c>
      <c r="K381" t="s">
        <v>531</v>
      </c>
      <c r="L381">
        <v>1191</v>
      </c>
      <c r="N381">
        <v>1013</v>
      </c>
      <c r="O381" t="s">
        <v>532</v>
      </c>
      <c r="P381" t="s">
        <v>532</v>
      </c>
      <c r="Q381">
        <v>1</v>
      </c>
      <c r="X381">
        <v>0.74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1</v>
      </c>
      <c r="AF381" t="s">
        <v>20</v>
      </c>
      <c r="AG381">
        <v>2.96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ROW(Source!A658)</f>
        <v>658</v>
      </c>
      <c r="B382">
        <v>1473964534</v>
      </c>
      <c r="C382">
        <v>1470266969</v>
      </c>
      <c r="D382">
        <v>1441819193</v>
      </c>
      <c r="E382">
        <v>15514512</v>
      </c>
      <c r="F382">
        <v>1</v>
      </c>
      <c r="G382">
        <v>15514512</v>
      </c>
      <c r="H382">
        <v>1</v>
      </c>
      <c r="I382" t="s">
        <v>530</v>
      </c>
      <c r="J382" t="s">
        <v>3</v>
      </c>
      <c r="K382" t="s">
        <v>531</v>
      </c>
      <c r="L382">
        <v>1191</v>
      </c>
      <c r="N382">
        <v>1013</v>
      </c>
      <c r="O382" t="s">
        <v>532</v>
      </c>
      <c r="P382" t="s">
        <v>532</v>
      </c>
      <c r="Q382">
        <v>1</v>
      </c>
      <c r="X382">
        <v>25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1</v>
      </c>
      <c r="AF382" t="s">
        <v>20</v>
      </c>
      <c r="AG382">
        <v>100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ROW(Source!A658)</f>
        <v>658</v>
      </c>
      <c r="B383">
        <v>1473964535</v>
      </c>
      <c r="C383">
        <v>1470266969</v>
      </c>
      <c r="D383">
        <v>1441834258</v>
      </c>
      <c r="E383">
        <v>1</v>
      </c>
      <c r="F383">
        <v>1</v>
      </c>
      <c r="G383">
        <v>15514512</v>
      </c>
      <c r="H383">
        <v>2</v>
      </c>
      <c r="I383" t="s">
        <v>573</v>
      </c>
      <c r="J383" t="s">
        <v>574</v>
      </c>
      <c r="K383" t="s">
        <v>575</v>
      </c>
      <c r="L383">
        <v>1368</v>
      </c>
      <c r="N383">
        <v>1011</v>
      </c>
      <c r="O383" t="s">
        <v>536</v>
      </c>
      <c r="P383" t="s">
        <v>536</v>
      </c>
      <c r="Q383">
        <v>1</v>
      </c>
      <c r="X383">
        <v>3</v>
      </c>
      <c r="Y383">
        <v>0</v>
      </c>
      <c r="Z383">
        <v>1303.01</v>
      </c>
      <c r="AA383">
        <v>826.2</v>
      </c>
      <c r="AB383">
        <v>0</v>
      </c>
      <c r="AC383">
        <v>0</v>
      </c>
      <c r="AD383">
        <v>1</v>
      </c>
      <c r="AE383">
        <v>0</v>
      </c>
      <c r="AF383" t="s">
        <v>20</v>
      </c>
      <c r="AG383">
        <v>12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ROW(Source!A658)</f>
        <v>658</v>
      </c>
      <c r="B384">
        <v>1473964536</v>
      </c>
      <c r="C384">
        <v>1470266969</v>
      </c>
      <c r="D384">
        <v>1441836235</v>
      </c>
      <c r="E384">
        <v>1</v>
      </c>
      <c r="F384">
        <v>1</v>
      </c>
      <c r="G384">
        <v>15514512</v>
      </c>
      <c r="H384">
        <v>3</v>
      </c>
      <c r="I384" t="s">
        <v>544</v>
      </c>
      <c r="J384" t="s">
        <v>545</v>
      </c>
      <c r="K384" t="s">
        <v>546</v>
      </c>
      <c r="L384">
        <v>1346</v>
      </c>
      <c r="N384">
        <v>1009</v>
      </c>
      <c r="O384" t="s">
        <v>539</v>
      </c>
      <c r="P384" t="s">
        <v>539</v>
      </c>
      <c r="Q384">
        <v>1</v>
      </c>
      <c r="X384">
        <v>0.15</v>
      </c>
      <c r="Y384">
        <v>31.49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0</v>
      </c>
      <c r="AF384" t="s">
        <v>20</v>
      </c>
      <c r="AG384">
        <v>0.6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ROW(Source!A659)</f>
        <v>659</v>
      </c>
      <c r="B385">
        <v>1473964537</v>
      </c>
      <c r="C385">
        <v>1470266979</v>
      </c>
      <c r="D385">
        <v>1441819193</v>
      </c>
      <c r="E385">
        <v>15514512</v>
      </c>
      <c r="F385">
        <v>1</v>
      </c>
      <c r="G385">
        <v>15514512</v>
      </c>
      <c r="H385">
        <v>1</v>
      </c>
      <c r="I385" t="s">
        <v>530</v>
      </c>
      <c r="J385" t="s">
        <v>3</v>
      </c>
      <c r="K385" t="s">
        <v>531</v>
      </c>
      <c r="L385">
        <v>1191</v>
      </c>
      <c r="N385">
        <v>1013</v>
      </c>
      <c r="O385" t="s">
        <v>532</v>
      </c>
      <c r="P385" t="s">
        <v>532</v>
      </c>
      <c r="Q385">
        <v>1</v>
      </c>
      <c r="X385">
        <v>0.24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1</v>
      </c>
      <c r="AF385" t="s">
        <v>20</v>
      </c>
      <c r="AG385">
        <v>0.96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ROW(Source!A660)</f>
        <v>660</v>
      </c>
      <c r="B386">
        <v>1473964538</v>
      </c>
      <c r="C386">
        <v>1470266983</v>
      </c>
      <c r="D386">
        <v>1441819193</v>
      </c>
      <c r="E386">
        <v>15514512</v>
      </c>
      <c r="F386">
        <v>1</v>
      </c>
      <c r="G386">
        <v>15514512</v>
      </c>
      <c r="H386">
        <v>1</v>
      </c>
      <c r="I386" t="s">
        <v>530</v>
      </c>
      <c r="J386" t="s">
        <v>3</v>
      </c>
      <c r="K386" t="s">
        <v>531</v>
      </c>
      <c r="L386">
        <v>1191</v>
      </c>
      <c r="N386">
        <v>1013</v>
      </c>
      <c r="O386" t="s">
        <v>532</v>
      </c>
      <c r="P386" t="s">
        <v>532</v>
      </c>
      <c r="Q386">
        <v>1</v>
      </c>
      <c r="X386">
        <v>0.03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1</v>
      </c>
      <c r="AF386" t="s">
        <v>225</v>
      </c>
      <c r="AG386">
        <v>3.6599999999999997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ROW(Source!A661)</f>
        <v>661</v>
      </c>
      <c r="B387">
        <v>1473964539</v>
      </c>
      <c r="C387">
        <v>1470266987</v>
      </c>
      <c r="D387">
        <v>1441819193</v>
      </c>
      <c r="E387">
        <v>15514512</v>
      </c>
      <c r="F387">
        <v>1</v>
      </c>
      <c r="G387">
        <v>15514512</v>
      </c>
      <c r="H387">
        <v>1</v>
      </c>
      <c r="I387" t="s">
        <v>530</v>
      </c>
      <c r="J387" t="s">
        <v>3</v>
      </c>
      <c r="K387" t="s">
        <v>531</v>
      </c>
      <c r="L387">
        <v>1191</v>
      </c>
      <c r="N387">
        <v>1013</v>
      </c>
      <c r="O387" t="s">
        <v>532</v>
      </c>
      <c r="P387" t="s">
        <v>532</v>
      </c>
      <c r="Q387">
        <v>1</v>
      </c>
      <c r="X387">
        <v>2.19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1</v>
      </c>
      <c r="AF387" t="s">
        <v>3</v>
      </c>
      <c r="AG387">
        <v>2.19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ROW(Source!A661)</f>
        <v>661</v>
      </c>
      <c r="B388">
        <v>1473964540</v>
      </c>
      <c r="C388">
        <v>1470266987</v>
      </c>
      <c r="D388">
        <v>1441836235</v>
      </c>
      <c r="E388">
        <v>1</v>
      </c>
      <c r="F388">
        <v>1</v>
      </c>
      <c r="G388">
        <v>15514512</v>
      </c>
      <c r="H388">
        <v>3</v>
      </c>
      <c r="I388" t="s">
        <v>544</v>
      </c>
      <c r="J388" t="s">
        <v>545</v>
      </c>
      <c r="K388" t="s">
        <v>546</v>
      </c>
      <c r="L388">
        <v>1346</v>
      </c>
      <c r="N388">
        <v>1009</v>
      </c>
      <c r="O388" t="s">
        <v>539</v>
      </c>
      <c r="P388" t="s">
        <v>539</v>
      </c>
      <c r="Q388">
        <v>1</v>
      </c>
      <c r="X388">
        <v>0.05</v>
      </c>
      <c r="Y388">
        <v>31.49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0</v>
      </c>
      <c r="AF388" t="s">
        <v>3</v>
      </c>
      <c r="AG388">
        <v>0.05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ROW(Source!A661)</f>
        <v>661</v>
      </c>
      <c r="B389">
        <v>1473964541</v>
      </c>
      <c r="C389">
        <v>1470266987</v>
      </c>
      <c r="D389">
        <v>1441836912</v>
      </c>
      <c r="E389">
        <v>1</v>
      </c>
      <c r="F389">
        <v>1</v>
      </c>
      <c r="G389">
        <v>15514512</v>
      </c>
      <c r="H389">
        <v>3</v>
      </c>
      <c r="I389" t="s">
        <v>707</v>
      </c>
      <c r="J389" t="s">
        <v>708</v>
      </c>
      <c r="K389" t="s">
        <v>709</v>
      </c>
      <c r="L389">
        <v>1354</v>
      </c>
      <c r="N389">
        <v>16987630</v>
      </c>
      <c r="O389" t="s">
        <v>32</v>
      </c>
      <c r="P389" t="s">
        <v>32</v>
      </c>
      <c r="Q389">
        <v>1</v>
      </c>
      <c r="X389">
        <v>0.71399999999999997</v>
      </c>
      <c r="Y389">
        <v>27.52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3</v>
      </c>
      <c r="AG389">
        <v>0.71399999999999997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ROW(Source!A662)</f>
        <v>662</v>
      </c>
      <c r="B390">
        <v>1473964542</v>
      </c>
      <c r="C390">
        <v>1470266997</v>
      </c>
      <c r="D390">
        <v>1441819193</v>
      </c>
      <c r="E390">
        <v>15514512</v>
      </c>
      <c r="F390">
        <v>1</v>
      </c>
      <c r="G390">
        <v>15514512</v>
      </c>
      <c r="H390">
        <v>1</v>
      </c>
      <c r="I390" t="s">
        <v>530</v>
      </c>
      <c r="J390" t="s">
        <v>3</v>
      </c>
      <c r="K390" t="s">
        <v>531</v>
      </c>
      <c r="L390">
        <v>1191</v>
      </c>
      <c r="N390">
        <v>1013</v>
      </c>
      <c r="O390" t="s">
        <v>532</v>
      </c>
      <c r="P390" t="s">
        <v>532</v>
      </c>
      <c r="Q390">
        <v>1</v>
      </c>
      <c r="X390">
        <v>5.4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1</v>
      </c>
      <c r="AF390" t="s">
        <v>3</v>
      </c>
      <c r="AG390">
        <v>5.4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ROW(Source!A662)</f>
        <v>662</v>
      </c>
      <c r="B391">
        <v>1473964543</v>
      </c>
      <c r="C391">
        <v>1470266997</v>
      </c>
      <c r="D391">
        <v>1441836237</v>
      </c>
      <c r="E391">
        <v>1</v>
      </c>
      <c r="F391">
        <v>1</v>
      </c>
      <c r="G391">
        <v>15514512</v>
      </c>
      <c r="H391">
        <v>3</v>
      </c>
      <c r="I391" t="s">
        <v>683</v>
      </c>
      <c r="J391" t="s">
        <v>684</v>
      </c>
      <c r="K391" t="s">
        <v>685</v>
      </c>
      <c r="L391">
        <v>1346</v>
      </c>
      <c r="N391">
        <v>1009</v>
      </c>
      <c r="O391" t="s">
        <v>539</v>
      </c>
      <c r="P391" t="s">
        <v>539</v>
      </c>
      <c r="Q391">
        <v>1</v>
      </c>
      <c r="X391">
        <v>0.06</v>
      </c>
      <c r="Y391">
        <v>375.16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0</v>
      </c>
      <c r="AF391" t="s">
        <v>3</v>
      </c>
      <c r="AG391">
        <v>0.06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ROW(Source!A663)</f>
        <v>663</v>
      </c>
      <c r="B392">
        <v>1473964544</v>
      </c>
      <c r="C392">
        <v>1473962301</v>
      </c>
      <c r="D392">
        <v>1441819193</v>
      </c>
      <c r="E392">
        <v>15514512</v>
      </c>
      <c r="F392">
        <v>1</v>
      </c>
      <c r="G392">
        <v>15514512</v>
      </c>
      <c r="H392">
        <v>1</v>
      </c>
      <c r="I392" t="s">
        <v>530</v>
      </c>
      <c r="J392" t="s">
        <v>3</v>
      </c>
      <c r="K392" t="s">
        <v>531</v>
      </c>
      <c r="L392">
        <v>1191</v>
      </c>
      <c r="N392">
        <v>1013</v>
      </c>
      <c r="O392" t="s">
        <v>532</v>
      </c>
      <c r="P392" t="s">
        <v>532</v>
      </c>
      <c r="Q392">
        <v>1</v>
      </c>
      <c r="X392">
        <v>0.18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1</v>
      </c>
      <c r="AF392" t="s">
        <v>3</v>
      </c>
      <c r="AG392">
        <v>0.18</v>
      </c>
      <c r="AH392">
        <v>2</v>
      </c>
      <c r="AI392">
        <v>1473963753</v>
      </c>
      <c r="AJ392">
        <v>1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6.4_АБК_на 4 месяца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2025-12-10T13:00:44Z</dcterms:created>
  <dcterms:modified xsi:type="dcterms:W3CDTF">2025-12-11T13:49:50Z</dcterms:modified>
</cp:coreProperties>
</file>